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Z\Documents\Vijeće 2020-2024\"/>
    </mc:Choice>
  </mc:AlternateContent>
  <bookViews>
    <workbookView xWindow="0" yWindow="0" windowWidth="28800" windowHeight="12135"/>
  </bookViews>
  <sheets>
    <sheet name="Table 1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7" i="1"/>
  <c r="G9" i="1"/>
  <c r="G10" i="1"/>
  <c r="G2" i="1"/>
  <c r="G12" i="1"/>
  <c r="G13" i="1"/>
  <c r="G14" i="1"/>
  <c r="G15" i="1"/>
  <c r="G16" i="1"/>
  <c r="G17" i="1"/>
  <c r="G21" i="1"/>
  <c r="G22" i="1"/>
  <c r="G23" i="1"/>
  <c r="G24" i="1"/>
  <c r="G25" i="1"/>
  <c r="G26" i="1"/>
  <c r="G27" i="1"/>
  <c r="G29" i="1"/>
  <c r="G30" i="1"/>
  <c r="G33" i="1"/>
  <c r="G35" i="1"/>
  <c r="G36" i="1"/>
  <c r="G39" i="1"/>
  <c r="G40" i="1"/>
  <c r="G43" i="1"/>
  <c r="G44" i="1"/>
  <c r="G45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3" i="1"/>
  <c r="F4" i="1"/>
  <c r="F5" i="1"/>
  <c r="F6" i="1"/>
  <c r="F7" i="1"/>
  <c r="F8" i="1"/>
  <c r="F9" i="1"/>
  <c r="F10" i="1"/>
  <c r="F2" i="1"/>
  <c r="E39" i="1"/>
  <c r="E37" i="1"/>
  <c r="E35" i="1"/>
  <c r="E26" i="1"/>
  <c r="E30" i="1"/>
  <c r="E27" i="1"/>
  <c r="E21" i="1"/>
  <c r="E18" i="1"/>
  <c r="E14" i="1"/>
  <c r="E12" i="1" s="1"/>
  <c r="E4" i="1"/>
  <c r="E10" i="1"/>
  <c r="E17" i="1" l="1"/>
  <c r="E45" i="1" s="1"/>
  <c r="D39" i="1"/>
  <c r="D37" i="1"/>
  <c r="D35" i="1"/>
  <c r="D26" i="1"/>
  <c r="D17" i="1"/>
  <c r="D12" i="1"/>
  <c r="D45" i="1" l="1"/>
  <c r="H13" i="1" l="1"/>
  <c r="H17" i="1"/>
  <c r="H21" i="1"/>
  <c r="H25" i="1"/>
  <c r="H29" i="1"/>
  <c r="H33" i="1"/>
  <c r="H37" i="1"/>
  <c r="H41" i="1"/>
  <c r="H45" i="1"/>
  <c r="H24" i="1"/>
  <c r="H14" i="1"/>
  <c r="H18" i="1"/>
  <c r="H22" i="1"/>
  <c r="H26" i="1"/>
  <c r="H30" i="1"/>
  <c r="H34" i="1"/>
  <c r="H38" i="1"/>
  <c r="H42" i="1"/>
  <c r="H12" i="1"/>
  <c r="H32" i="1"/>
  <c r="H15" i="1"/>
  <c r="H19" i="1"/>
  <c r="H23" i="1"/>
  <c r="H27" i="1"/>
  <c r="H31" i="1"/>
  <c r="H39" i="1"/>
  <c r="H43" i="1"/>
  <c r="H28" i="1"/>
  <c r="H44" i="1"/>
  <c r="H16" i="1"/>
  <c r="H20" i="1"/>
  <c r="H36" i="1"/>
  <c r="H40" i="1"/>
  <c r="H35" i="1"/>
  <c r="D10" i="1" l="1"/>
  <c r="H3" i="1" l="1"/>
  <c r="H5" i="1"/>
  <c r="H7" i="1"/>
  <c r="H9" i="1"/>
  <c r="H2" i="1"/>
  <c r="H4" i="1"/>
  <c r="H6" i="1"/>
  <c r="H8" i="1"/>
  <c r="H10" i="1"/>
  <c r="C21" i="1"/>
  <c r="C39" i="1"/>
  <c r="C37" i="1"/>
  <c r="C35" i="1"/>
  <c r="C30" i="1"/>
  <c r="C26" i="1" s="1"/>
  <c r="C17" i="1"/>
  <c r="C12" i="1"/>
  <c r="C43" i="1"/>
  <c r="C10" i="1"/>
  <c r="C45" i="1" l="1"/>
  <c r="C5" i="2" l="1"/>
  <c r="C4" i="2"/>
  <c r="C3" i="2"/>
  <c r="C6" i="2" l="1"/>
</calcChain>
</file>

<file path=xl/sharedStrings.xml><?xml version="1.0" encoding="utf-8"?>
<sst xmlns="http://schemas.openxmlformats.org/spreadsheetml/2006/main" count="94" uniqueCount="75">
  <si>
    <t>Promjena</t>
  </si>
  <si>
    <t>Index</t>
  </si>
  <si>
    <t>Struktura</t>
  </si>
  <si>
    <t>Offline komunikacije</t>
  </si>
  <si>
    <t>Online komunikacije</t>
  </si>
  <si>
    <t>DISTRIBUCIJA I PRODAJA VRIJEDNOST</t>
  </si>
  <si>
    <t>INTERNI MARKETING</t>
  </si>
  <si>
    <t>RB</t>
  </si>
  <si>
    <t>PRIHODI PO VRSTAMA</t>
  </si>
  <si>
    <t>Prihodi od turističke članarine</t>
  </si>
  <si>
    <t>Prihodi iz proračuna općine/grada/državnog</t>
  </si>
  <si>
    <t>3.1.</t>
  </si>
  <si>
    <t>za programske aktivnosti</t>
  </si>
  <si>
    <t>3.2.</t>
  </si>
  <si>
    <t>za funkcioniranje turističkog ureda</t>
  </si>
  <si>
    <t>Prihodi od drugih aktivnosti</t>
  </si>
  <si>
    <t>Ostali nespomenuti prihodi</t>
  </si>
  <si>
    <t>SVEUKUPNO PRIHODI</t>
  </si>
  <si>
    <t>RASHODI PO VRSTAMA</t>
  </si>
  <si>
    <t>I.</t>
  </si>
  <si>
    <t>ADMINISTRATIVNI RASHODI</t>
  </si>
  <si>
    <t>Rashodi za radnike</t>
  </si>
  <si>
    <t>Rashodi ureda</t>
  </si>
  <si>
    <t>2.1.</t>
  </si>
  <si>
    <t>Ured</t>
  </si>
  <si>
    <t>2.2.</t>
  </si>
  <si>
    <t>Oprema</t>
  </si>
  <si>
    <t>II.</t>
  </si>
  <si>
    <t>DIZAJN VRIJEDNOSTI</t>
  </si>
  <si>
    <t>1.1.</t>
  </si>
  <si>
    <t>Uređenje mjesta</t>
  </si>
  <si>
    <t>1.2.</t>
  </si>
  <si>
    <t>Ostala oprema</t>
  </si>
  <si>
    <t>Manifestacije</t>
  </si>
  <si>
    <t>Kulturno-zabavne</t>
  </si>
  <si>
    <t>Sportske manifestacije</t>
  </si>
  <si>
    <t>2.3.</t>
  </si>
  <si>
    <t>Ostale manifestacije</t>
  </si>
  <si>
    <t>2.4.</t>
  </si>
  <si>
    <t>III.</t>
  </si>
  <si>
    <t>KOMUNIKACIJA VRIJEDNOSTI</t>
  </si>
  <si>
    <t>Internet oglašavanje</t>
  </si>
  <si>
    <t>Internet stranice i upravljanje Internet stranicama</t>
  </si>
  <si>
    <t>Oglašavanje u promotivnim kampanjama</t>
  </si>
  <si>
    <t>Opće oglašavanje</t>
  </si>
  <si>
    <t>Brošure i ostali tiskani materijali</t>
  </si>
  <si>
    <t>Suveniri i promo materijali</t>
  </si>
  <si>
    <t>IV.</t>
  </si>
  <si>
    <t>Sajmovi</t>
  </si>
  <si>
    <t>V.</t>
  </si>
  <si>
    <t>VI.</t>
  </si>
  <si>
    <t>MARKETINŠKA INFRASTRUKTURA</t>
  </si>
  <si>
    <t>Proizvodnja multimedijalnih materijala</t>
  </si>
  <si>
    <t>Banka fotografija i priprema u izdavaštvu</t>
  </si>
  <si>
    <t>Rad PPS kluba - Hrvatska 365</t>
  </si>
  <si>
    <t>VII.</t>
  </si>
  <si>
    <t>TRANSFER BORAVIŠNE PRISTOJBE OPĆINI/GRADU (30%)</t>
  </si>
  <si>
    <t>VIII.</t>
  </si>
  <si>
    <t>SVEUKUPNO RASHODI</t>
  </si>
  <si>
    <t>PRIJENOS VIŠKA U IDUĆU GODINU - POKRIVANJE MANJKA U IDUĆUJ GODINI (SVEUKUPNI PRIHODI UMANJENI ZA SVEUKUPNE RASHODE)</t>
  </si>
  <si>
    <r>
      <rPr>
        <b/>
        <sz val="10"/>
        <rFont val="Times New Roman"/>
        <family val="1"/>
      </rPr>
      <t>Prijenos prihoda prethodne godine (Višak prethodne godine ukoliko
je isti ostvaren)</t>
    </r>
  </si>
  <si>
    <r>
      <rPr>
        <b/>
        <sz val="10"/>
        <rFont val="Times New Roman"/>
        <family val="1"/>
      </rPr>
      <t>Poticanje i sudjelovanje u uređenju grada/općine/mjesta/ (osim
izgradnje komunalne infrastrukture)</t>
    </r>
  </si>
  <si>
    <r>
      <rPr>
        <b/>
        <sz val="10"/>
        <rFont val="Times New Roman"/>
        <family val="1"/>
      </rPr>
      <t>POKRIVANJE MANJKA IZ PRETHODNE GODINE ( ukoliko je isti
ostvaren)</t>
    </r>
  </si>
  <si>
    <t>Potpore manifestacijama (suorganizacija s drugim subjektima te
donacije drugima za manifestacije)</t>
  </si>
  <si>
    <t>1.</t>
  </si>
  <si>
    <t>2.</t>
  </si>
  <si>
    <t>3.</t>
  </si>
  <si>
    <t>Akcije čišćenja okoliša (Zelena i Plava čistka)</t>
  </si>
  <si>
    <t>PLAN 2019</t>
  </si>
  <si>
    <t>PLAN 2020</t>
  </si>
  <si>
    <t>I. izmjene i dopune 2020.</t>
  </si>
  <si>
    <t>Prihodi od turističke pristojbe</t>
  </si>
  <si>
    <t>6.</t>
  </si>
  <si>
    <t>5.</t>
  </si>
  <si>
    <t>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</si>
</sst>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n&quot;_-;\-* #,##0.00\ &quot;kn&quot;_-;_-* &quot;-&quot;??\ &quot;kn&quot;_-;_-@_-"/>
    <numFmt numFmtId="164" formatCode="0."/>
    <numFmt numFmtId="165" formatCode="_-* #,##0\ &quot;kn&quot;_-;\-* #,##0\ &quot;kn&quot;_-;_-* &quot;-&quot;??\ &quot;kn&quot;_-;_-@_-"/>
  </numFmts>
  <fonts count="8" x14ac:knownFonts="1">
    <font>
      <sz val="10"/>
      <color rgb="FF000000"/>
      <name val="Times New Roman"/>
      <charset val="204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rgb="FF959595"/>
      </patternFill>
    </fill>
    <fill>
      <patternFill patternType="solid">
        <fgColor rgb="FFD7D7D7"/>
      </patternFill>
    </fill>
    <fill>
      <patternFill patternType="solid">
        <fgColor rgb="FF99CCFF"/>
      </patternFill>
    </fill>
    <fill>
      <patternFill patternType="solid">
        <fgColor rgb="FF92CDDD"/>
      </patternFill>
    </fill>
    <fill>
      <patternFill patternType="solid">
        <fgColor rgb="FFCC99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03">
    <xf numFmtId="0" fontId="0" fillId="0" borderId="0" xfId="0" applyFill="1" applyBorder="1" applyAlignment="1">
      <alignment horizontal="left" vertical="top"/>
    </xf>
    <xf numFmtId="44" fontId="0" fillId="0" borderId="0" xfId="0" applyNumberFormat="1" applyFill="1" applyBorder="1" applyAlignment="1">
      <alignment horizontal="left" vertical="top"/>
    </xf>
    <xf numFmtId="44" fontId="1" fillId="0" borderId="0" xfId="0" applyNumberFormat="1" applyFont="1" applyFill="1" applyBorder="1" applyAlignment="1">
      <alignment horizontal="left" vertical="top"/>
    </xf>
    <xf numFmtId="0" fontId="4" fillId="7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 indent="2"/>
    </xf>
    <xf numFmtId="0" fontId="4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top"/>
    </xf>
    <xf numFmtId="0" fontId="4" fillId="7" borderId="5" xfId="0" applyFont="1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left" vertical="top" wrapText="1" indent="1"/>
    </xf>
    <xf numFmtId="0" fontId="4" fillId="0" borderId="10" xfId="0" applyFont="1" applyFill="1" applyBorder="1" applyAlignment="1">
      <alignment horizontal="left" vertical="top" wrapText="1"/>
    </xf>
    <xf numFmtId="0" fontId="4" fillId="9" borderId="13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2" borderId="17" xfId="0" applyFont="1" applyFill="1" applyBorder="1" applyAlignment="1">
      <alignment horizontal="left" vertical="top" wrapText="1" indent="13"/>
    </xf>
    <xf numFmtId="0" fontId="3" fillId="8" borderId="18" xfId="0" applyFont="1" applyFill="1" applyBorder="1" applyAlignment="1">
      <alignment horizontal="left" vertical="top"/>
    </xf>
    <xf numFmtId="2" fontId="3" fillId="8" borderId="18" xfId="0" applyNumberFormat="1" applyFont="1" applyFill="1" applyBorder="1" applyAlignment="1">
      <alignment horizontal="left" vertical="top"/>
    </xf>
    <xf numFmtId="0" fontId="3" fillId="8" borderId="19" xfId="0" applyFont="1" applyFill="1" applyBorder="1" applyAlignment="1">
      <alignment horizontal="left" vertical="top"/>
    </xf>
    <xf numFmtId="0" fontId="5" fillId="3" borderId="13" xfId="0" applyFont="1" applyFill="1" applyBorder="1" applyAlignment="1">
      <alignment horizontal="left" vertical="top" wrapText="1"/>
    </xf>
    <xf numFmtId="0" fontId="4" fillId="5" borderId="3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center" vertical="center" wrapText="1"/>
    </xf>
    <xf numFmtId="0" fontId="3" fillId="9" borderId="13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5" fillId="10" borderId="13" xfId="0" applyFont="1" applyFill="1" applyBorder="1" applyAlignment="1">
      <alignment horizontal="left" vertical="top" wrapText="1"/>
    </xf>
    <xf numFmtId="0" fontId="3" fillId="6" borderId="3" xfId="0" applyFont="1" applyFill="1" applyBorder="1" applyAlignment="1">
      <alignment horizontal="left" vertical="top" wrapText="1"/>
    </xf>
    <xf numFmtId="0" fontId="3" fillId="10" borderId="13" xfId="0" applyFont="1" applyFill="1" applyBorder="1" applyAlignment="1">
      <alignment horizontal="left" vertical="top" wrapText="1"/>
    </xf>
    <xf numFmtId="0" fontId="4" fillId="7" borderId="20" xfId="0" applyFont="1" applyFill="1" applyBorder="1" applyAlignment="1">
      <alignment horizontal="center" vertical="top" wrapText="1"/>
    </xf>
    <xf numFmtId="44" fontId="3" fillId="8" borderId="24" xfId="0" applyNumberFormat="1" applyFont="1" applyFill="1" applyBorder="1" applyAlignment="1">
      <alignment horizontal="left" vertical="top"/>
    </xf>
    <xf numFmtId="1" fontId="4" fillId="0" borderId="2" xfId="0" applyNumberFormat="1" applyFont="1" applyFill="1" applyBorder="1" applyAlignment="1">
      <alignment horizontal="right" vertical="top"/>
    </xf>
    <xf numFmtId="1" fontId="4" fillId="0" borderId="8" xfId="0" applyNumberFormat="1" applyFont="1" applyFill="1" applyBorder="1" applyAlignment="1">
      <alignment horizontal="right" vertical="top"/>
    </xf>
    <xf numFmtId="1" fontId="4" fillId="0" borderId="11" xfId="0" applyNumberFormat="1" applyFont="1" applyFill="1" applyBorder="1" applyAlignment="1">
      <alignment vertical="top"/>
    </xf>
    <xf numFmtId="1" fontId="3" fillId="0" borderId="2" xfId="0" applyNumberFormat="1" applyFont="1" applyFill="1" applyBorder="1" applyAlignment="1">
      <alignment vertical="top"/>
    </xf>
    <xf numFmtId="1" fontId="4" fillId="0" borderId="2" xfId="0" applyNumberFormat="1" applyFont="1" applyFill="1" applyBorder="1" applyAlignment="1">
      <alignment vertical="top"/>
    </xf>
    <xf numFmtId="1" fontId="3" fillId="0" borderId="8" xfId="0" applyNumberFormat="1" applyFont="1" applyFill="1" applyBorder="1" applyAlignment="1">
      <alignment horizontal="right" vertical="top"/>
    </xf>
    <xf numFmtId="1" fontId="4" fillId="9" borderId="23" xfId="0" applyNumberFormat="1" applyFont="1" applyFill="1" applyBorder="1" applyAlignment="1">
      <alignment horizontal="right" vertical="top"/>
    </xf>
    <xf numFmtId="1" fontId="4" fillId="0" borderId="11" xfId="0" applyNumberFormat="1" applyFont="1" applyFill="1" applyBorder="1" applyAlignment="1">
      <alignment horizontal="right" vertical="top"/>
    </xf>
    <xf numFmtId="1" fontId="3" fillId="0" borderId="2" xfId="0" applyNumberFormat="1" applyFont="1" applyFill="1" applyBorder="1" applyAlignment="1">
      <alignment horizontal="right" vertical="top"/>
    </xf>
    <xf numFmtId="1" fontId="3" fillId="0" borderId="8" xfId="0" applyNumberFormat="1" applyFont="1" applyFill="1" applyBorder="1" applyAlignment="1">
      <alignment vertical="top"/>
    </xf>
    <xf numFmtId="1" fontId="4" fillId="9" borderId="15" xfId="0" applyNumberFormat="1" applyFont="1" applyFill="1" applyBorder="1" applyAlignment="1">
      <alignment vertical="top"/>
    </xf>
    <xf numFmtId="1" fontId="3" fillId="0" borderId="18" xfId="0" applyNumberFormat="1" applyFont="1" applyFill="1" applyBorder="1" applyAlignment="1">
      <alignment vertical="top"/>
    </xf>
    <xf numFmtId="1" fontId="3" fillId="0" borderId="11" xfId="0" applyNumberFormat="1" applyFont="1" applyFill="1" applyBorder="1" applyAlignment="1">
      <alignment vertical="top"/>
    </xf>
    <xf numFmtId="1" fontId="4" fillId="10" borderId="15" xfId="0" applyNumberFormat="1" applyFont="1" applyFill="1" applyBorder="1" applyAlignment="1">
      <alignment vertical="top"/>
    </xf>
    <xf numFmtId="1" fontId="4" fillId="9" borderId="23" xfId="0" applyNumberFormat="1" applyFont="1" applyFill="1" applyBorder="1" applyAlignment="1">
      <alignment vertical="top"/>
    </xf>
    <xf numFmtId="1" fontId="4" fillId="9" borderId="15" xfId="0" applyNumberFormat="1" applyFont="1" applyFill="1" applyBorder="1" applyAlignment="1">
      <alignment horizontal="right" vertical="top"/>
    </xf>
    <xf numFmtId="1" fontId="4" fillId="7" borderId="15" xfId="0" applyNumberFormat="1" applyFont="1" applyFill="1" applyBorder="1" applyAlignment="1">
      <alignment horizontal="right" vertical="top"/>
    </xf>
    <xf numFmtId="1" fontId="7" fillId="0" borderId="2" xfId="0" applyNumberFormat="1" applyFont="1" applyFill="1" applyBorder="1" applyAlignment="1">
      <alignment horizontal="right" vertical="top"/>
    </xf>
    <xf numFmtId="1" fontId="6" fillId="0" borderId="2" xfId="0" applyNumberFormat="1" applyFont="1" applyFill="1" applyBorder="1" applyAlignment="1">
      <alignment horizontal="right" vertical="top"/>
    </xf>
    <xf numFmtId="1" fontId="7" fillId="0" borderId="11" xfId="0" applyNumberFormat="1" applyFont="1" applyFill="1" applyBorder="1" applyAlignment="1">
      <alignment horizontal="right" vertical="top"/>
    </xf>
    <xf numFmtId="165" fontId="4" fillId="0" borderId="21" xfId="0" applyNumberFormat="1" applyFont="1" applyFill="1" applyBorder="1" applyAlignment="1">
      <alignment horizontal="left" vertical="top"/>
    </xf>
    <xf numFmtId="165" fontId="4" fillId="0" borderId="2" xfId="0" applyNumberFormat="1" applyFont="1" applyFill="1" applyBorder="1" applyAlignment="1">
      <alignment horizontal="left" vertical="top"/>
    </xf>
    <xf numFmtId="165" fontId="3" fillId="0" borderId="21" xfId="0" applyNumberFormat="1" applyFont="1" applyFill="1" applyBorder="1" applyAlignment="1">
      <alignment horizontal="left" vertical="top"/>
    </xf>
    <xf numFmtId="165" fontId="4" fillId="0" borderId="22" xfId="0" applyNumberFormat="1" applyFont="1" applyFill="1" applyBorder="1" applyAlignment="1">
      <alignment horizontal="left" vertical="top"/>
    </xf>
    <xf numFmtId="165" fontId="4" fillId="7" borderId="23" xfId="0" applyNumberFormat="1" applyFont="1" applyFill="1" applyBorder="1" applyAlignment="1">
      <alignment horizontal="left" vertical="top"/>
    </xf>
    <xf numFmtId="165" fontId="4" fillId="7" borderId="15" xfId="0" applyNumberFormat="1" applyFont="1" applyFill="1" applyBorder="1" applyAlignment="1">
      <alignment horizontal="left" vertical="top"/>
    </xf>
    <xf numFmtId="165" fontId="4" fillId="9" borderId="23" xfId="0" applyNumberFormat="1" applyFont="1" applyFill="1" applyBorder="1" applyAlignment="1">
      <alignment horizontal="left" vertical="top"/>
    </xf>
    <xf numFmtId="165" fontId="4" fillId="9" borderId="15" xfId="0" applyNumberFormat="1" applyFont="1" applyFill="1" applyBorder="1" applyAlignment="1">
      <alignment horizontal="left" vertical="top"/>
    </xf>
    <xf numFmtId="165" fontId="7" fillId="0" borderId="25" xfId="0" applyNumberFormat="1" applyFont="1" applyFill="1" applyBorder="1" applyAlignment="1">
      <alignment horizontal="left" vertical="top"/>
    </xf>
    <xf numFmtId="165" fontId="7" fillId="0" borderId="11" xfId="0" applyNumberFormat="1" applyFont="1" applyFill="1" applyBorder="1" applyAlignment="1">
      <alignment horizontal="left" vertical="top"/>
    </xf>
    <xf numFmtId="165" fontId="7" fillId="0" borderId="21" xfId="0" applyNumberFormat="1" applyFont="1" applyFill="1" applyBorder="1" applyAlignment="1">
      <alignment horizontal="left" vertical="top"/>
    </xf>
    <xf numFmtId="165" fontId="7" fillId="0" borderId="2" xfId="0" applyNumberFormat="1" applyFont="1" applyFill="1" applyBorder="1" applyAlignment="1">
      <alignment horizontal="left" vertical="top"/>
    </xf>
    <xf numFmtId="165" fontId="3" fillId="0" borderId="2" xfId="0" applyNumberFormat="1" applyFont="1" applyFill="1" applyBorder="1" applyAlignment="1">
      <alignment horizontal="left" vertical="top"/>
    </xf>
    <xf numFmtId="165" fontId="3" fillId="0" borderId="22" xfId="0" applyNumberFormat="1" applyFont="1" applyFill="1" applyBorder="1" applyAlignment="1">
      <alignment horizontal="left" vertical="top"/>
    </xf>
    <xf numFmtId="165" fontId="3" fillId="0" borderId="8" xfId="0" applyNumberFormat="1" applyFont="1" applyFill="1" applyBorder="1" applyAlignment="1">
      <alignment horizontal="left" vertical="top"/>
    </xf>
    <xf numFmtId="165" fontId="4" fillId="9" borderId="14" xfId="0" applyNumberFormat="1" applyFont="1" applyFill="1" applyBorder="1" applyAlignment="1">
      <alignment horizontal="left" vertical="top"/>
    </xf>
    <xf numFmtId="165" fontId="4" fillId="0" borderId="25" xfId="0" applyNumberFormat="1" applyFont="1" applyFill="1" applyBorder="1" applyAlignment="1">
      <alignment horizontal="left" vertical="top"/>
    </xf>
    <xf numFmtId="165" fontId="3" fillId="0" borderId="11" xfId="0" applyNumberFormat="1" applyFont="1" applyFill="1" applyBorder="1" applyAlignment="1">
      <alignment horizontal="left" vertical="top"/>
    </xf>
    <xf numFmtId="165" fontId="4" fillId="9" borderId="26" xfId="0" applyNumberFormat="1" applyFont="1" applyFill="1" applyBorder="1" applyAlignment="1">
      <alignment horizontal="left" vertical="top"/>
    </xf>
    <xf numFmtId="165" fontId="4" fillId="0" borderId="11" xfId="0" applyNumberFormat="1" applyFont="1" applyFill="1" applyBorder="1" applyAlignment="1">
      <alignment horizontal="left" vertical="top"/>
    </xf>
    <xf numFmtId="165" fontId="3" fillId="0" borderId="24" xfId="0" applyNumberFormat="1" applyFont="1" applyFill="1" applyBorder="1" applyAlignment="1">
      <alignment horizontal="left" vertical="top"/>
    </xf>
    <xf numFmtId="165" fontId="3" fillId="0" borderId="18" xfId="0" applyNumberFormat="1" applyFont="1" applyFill="1" applyBorder="1" applyAlignment="1">
      <alignment horizontal="left" vertical="top"/>
    </xf>
    <xf numFmtId="165" fontId="3" fillId="0" borderId="25" xfId="0" applyNumberFormat="1" applyFont="1" applyFill="1" applyBorder="1" applyAlignment="1">
      <alignment horizontal="left" vertical="top"/>
    </xf>
    <xf numFmtId="165" fontId="4" fillId="10" borderId="23" xfId="0" applyNumberFormat="1" applyFont="1" applyFill="1" applyBorder="1" applyAlignment="1">
      <alignment horizontal="left" vertical="top"/>
    </xf>
    <xf numFmtId="165" fontId="4" fillId="10" borderId="15" xfId="0" applyNumberFormat="1" applyFont="1" applyFill="1" applyBorder="1" applyAlignment="1">
      <alignment horizontal="left" vertical="top"/>
    </xf>
    <xf numFmtId="165" fontId="3" fillId="10" borderId="23" xfId="0" applyNumberFormat="1" applyFont="1" applyFill="1" applyBorder="1" applyAlignment="1">
      <alignment horizontal="left" vertical="top"/>
    </xf>
    <xf numFmtId="165" fontId="3" fillId="10" borderId="15" xfId="0" applyNumberFormat="1" applyFont="1" applyFill="1" applyBorder="1" applyAlignment="1">
      <alignment horizontal="left" vertical="top"/>
    </xf>
    <xf numFmtId="165" fontId="3" fillId="10" borderId="16" xfId="1" applyNumberFormat="1" applyFont="1" applyFill="1" applyBorder="1" applyAlignment="1">
      <alignment horizontal="left" vertical="top"/>
    </xf>
    <xf numFmtId="165" fontId="6" fillId="0" borderId="2" xfId="0" applyNumberFormat="1" applyFont="1" applyFill="1" applyBorder="1" applyAlignment="1">
      <alignment horizontal="left" vertical="top"/>
    </xf>
    <xf numFmtId="9" fontId="4" fillId="0" borderId="6" xfId="0" applyNumberFormat="1" applyFont="1" applyFill="1" applyBorder="1" applyAlignment="1">
      <alignment horizontal="right" vertical="top"/>
    </xf>
    <xf numFmtId="9" fontId="6" fillId="0" borderId="6" xfId="0" applyNumberFormat="1" applyFont="1" applyFill="1" applyBorder="1" applyAlignment="1">
      <alignment horizontal="right" vertical="top"/>
    </xf>
    <xf numFmtId="9" fontId="4" fillId="0" borderId="9" xfId="0" applyNumberFormat="1" applyFont="1" applyFill="1" applyBorder="1" applyAlignment="1">
      <alignment horizontal="right" vertical="top"/>
    </xf>
    <xf numFmtId="9" fontId="4" fillId="7" borderId="16" xfId="0" applyNumberFormat="1" applyFont="1" applyFill="1" applyBorder="1" applyAlignment="1">
      <alignment horizontal="right" vertical="top"/>
    </xf>
    <xf numFmtId="9" fontId="4" fillId="9" borderId="16" xfId="1" applyNumberFormat="1" applyFont="1" applyFill="1" applyBorder="1" applyAlignment="1">
      <alignment horizontal="right" vertical="top"/>
    </xf>
    <xf numFmtId="9" fontId="7" fillId="0" borderId="12" xfId="1" applyNumberFormat="1" applyFont="1" applyFill="1" applyBorder="1" applyAlignment="1">
      <alignment horizontal="right" vertical="top"/>
    </xf>
    <xf numFmtId="9" fontId="7" fillId="0" borderId="6" xfId="1" applyNumberFormat="1" applyFont="1" applyFill="1" applyBorder="1" applyAlignment="1">
      <alignment horizontal="right" vertical="top"/>
    </xf>
    <xf numFmtId="9" fontId="3" fillId="0" borderId="6" xfId="1" applyNumberFormat="1" applyFont="1" applyFill="1" applyBorder="1" applyAlignment="1">
      <alignment horizontal="right" vertical="top"/>
    </xf>
    <xf numFmtId="9" fontId="3" fillId="0" borderId="9" xfId="1" applyNumberFormat="1" applyFont="1" applyFill="1" applyBorder="1" applyAlignment="1">
      <alignment horizontal="right" vertical="top"/>
    </xf>
    <xf numFmtId="9" fontId="4" fillId="0" borderId="12" xfId="1" applyNumberFormat="1" applyFont="1" applyFill="1" applyBorder="1" applyAlignment="1">
      <alignment horizontal="right" vertical="top"/>
    </xf>
    <xf numFmtId="9" fontId="4" fillId="0" borderId="6" xfId="1" applyNumberFormat="1" applyFont="1" applyFill="1" applyBorder="1" applyAlignment="1">
      <alignment horizontal="right" vertical="top"/>
    </xf>
    <xf numFmtId="9" fontId="3" fillId="0" borderId="19" xfId="1" applyNumberFormat="1" applyFont="1" applyFill="1" applyBorder="1" applyAlignment="1">
      <alignment horizontal="right" vertical="top"/>
    </xf>
    <xf numFmtId="9" fontId="3" fillId="0" borderId="12" xfId="1" applyNumberFormat="1" applyFont="1" applyFill="1" applyBorder="1" applyAlignment="1">
      <alignment horizontal="right" vertical="top"/>
    </xf>
    <xf numFmtId="9" fontId="4" fillId="10" borderId="16" xfId="1" applyNumberFormat="1" applyFont="1" applyFill="1" applyBorder="1" applyAlignment="1">
      <alignment horizontal="right" vertical="top"/>
    </xf>
    <xf numFmtId="165" fontId="0" fillId="0" borderId="0" xfId="0" applyNumberFormat="1" applyFill="1" applyBorder="1" applyAlignment="1">
      <alignment horizontal="left" vertical="top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0"/>
  <sheetViews>
    <sheetView tabSelected="1" topLeftCell="A3" workbookViewId="0">
      <selection activeCell="L14" sqref="L14"/>
    </sheetView>
  </sheetViews>
  <sheetFormatPr defaultRowHeight="12.75" x14ac:dyDescent="0.2"/>
  <cols>
    <col min="1" max="1" width="6.6640625" customWidth="1"/>
    <col min="2" max="2" width="67.83203125" customWidth="1"/>
    <col min="3" max="5" width="16" customWidth="1"/>
    <col min="6" max="6" width="16.1640625" bestFit="1" customWidth="1"/>
    <col min="7" max="8" width="10.6640625" bestFit="1" customWidth="1"/>
    <col min="9" max="9" width="13.33203125" bestFit="1" customWidth="1"/>
    <col min="11" max="11" width="13.33203125" bestFit="1" customWidth="1"/>
    <col min="12" max="12" width="15.6640625" bestFit="1" customWidth="1"/>
  </cols>
  <sheetData>
    <row r="1" spans="1:12" ht="36" customHeight="1" x14ac:dyDescent="0.2">
      <c r="A1" s="3" t="s">
        <v>7</v>
      </c>
      <c r="B1" s="3" t="s">
        <v>8</v>
      </c>
      <c r="C1" s="37" t="s">
        <v>68</v>
      </c>
      <c r="D1" s="37" t="s">
        <v>69</v>
      </c>
      <c r="E1" s="37" t="s">
        <v>70</v>
      </c>
      <c r="F1" s="11" t="s">
        <v>0</v>
      </c>
      <c r="G1" s="11" t="s">
        <v>1</v>
      </c>
      <c r="H1" s="12" t="s">
        <v>2</v>
      </c>
    </row>
    <row r="2" spans="1:12" ht="12" customHeight="1" x14ac:dyDescent="0.2">
      <c r="A2" s="13" t="s">
        <v>64</v>
      </c>
      <c r="B2" s="4" t="s">
        <v>71</v>
      </c>
      <c r="C2" s="59">
        <v>400000</v>
      </c>
      <c r="D2" s="59">
        <v>500000</v>
      </c>
      <c r="E2" s="59">
        <v>175000</v>
      </c>
      <c r="F2" s="60">
        <f>E2-D2</f>
        <v>-325000</v>
      </c>
      <c r="G2" s="39">
        <f>E2/D2*100</f>
        <v>35</v>
      </c>
      <c r="H2" s="88">
        <f>D2/$D$10</f>
        <v>0.60168471720818295</v>
      </c>
    </row>
    <row r="3" spans="1:12" ht="12" customHeight="1" x14ac:dyDescent="0.2">
      <c r="A3" s="13" t="s">
        <v>65</v>
      </c>
      <c r="B3" s="4" t="s">
        <v>9</v>
      </c>
      <c r="C3" s="59">
        <v>100000</v>
      </c>
      <c r="D3" s="59">
        <v>100000</v>
      </c>
      <c r="E3" s="59">
        <v>125000</v>
      </c>
      <c r="F3" s="60">
        <f t="shared" ref="F3:F45" si="0">E3-D3</f>
        <v>25000</v>
      </c>
      <c r="G3" s="39">
        <f t="shared" ref="G3:G10" si="1">E3/D3*100</f>
        <v>125</v>
      </c>
      <c r="H3" s="88">
        <f t="shared" ref="H3:H10" si="2">D3/$D$10</f>
        <v>0.12033694344163658</v>
      </c>
    </row>
    <row r="4" spans="1:12" ht="12" customHeight="1" x14ac:dyDescent="0.2">
      <c r="A4" s="13">
        <v>3</v>
      </c>
      <c r="B4" s="4" t="s">
        <v>10</v>
      </c>
      <c r="C4" s="59">
        <v>200000</v>
      </c>
      <c r="D4" s="59">
        <v>200000</v>
      </c>
      <c r="E4" s="59">
        <f>SUM(E5:E6)</f>
        <v>125700</v>
      </c>
      <c r="F4" s="60">
        <f t="shared" si="0"/>
        <v>-74300</v>
      </c>
      <c r="G4" s="39">
        <f t="shared" si="1"/>
        <v>62.849999999999994</v>
      </c>
      <c r="H4" s="88">
        <f t="shared" si="2"/>
        <v>0.24067388688327315</v>
      </c>
    </row>
    <row r="5" spans="1:12" ht="12" customHeight="1" x14ac:dyDescent="0.2">
      <c r="A5" s="5" t="s">
        <v>11</v>
      </c>
      <c r="B5" s="6" t="s">
        <v>12</v>
      </c>
      <c r="C5" s="61">
        <v>190000</v>
      </c>
      <c r="D5" s="61">
        <v>200000</v>
      </c>
      <c r="E5" s="61">
        <v>125700</v>
      </c>
      <c r="F5" s="87">
        <f t="shared" si="0"/>
        <v>-74300</v>
      </c>
      <c r="G5" s="57">
        <f t="shared" si="1"/>
        <v>62.849999999999994</v>
      </c>
      <c r="H5" s="89">
        <f t="shared" si="2"/>
        <v>0.24067388688327315</v>
      </c>
    </row>
    <row r="6" spans="1:12" ht="12" customHeight="1" x14ac:dyDescent="0.2">
      <c r="A6" s="5" t="s">
        <v>13</v>
      </c>
      <c r="B6" s="6" t="s">
        <v>14</v>
      </c>
      <c r="C6" s="61">
        <v>10000</v>
      </c>
      <c r="D6" s="61"/>
      <c r="E6" s="61"/>
      <c r="F6" s="87">
        <f t="shared" si="0"/>
        <v>0</v>
      </c>
      <c r="G6" s="57">
        <v>0</v>
      </c>
      <c r="H6" s="89">
        <f t="shared" si="2"/>
        <v>0</v>
      </c>
    </row>
    <row r="7" spans="1:12" ht="12" customHeight="1" x14ac:dyDescent="0.2">
      <c r="A7" s="13" t="s">
        <v>74</v>
      </c>
      <c r="B7" s="4" t="s">
        <v>15</v>
      </c>
      <c r="C7" s="59">
        <v>30000</v>
      </c>
      <c r="D7" s="59">
        <v>30000</v>
      </c>
      <c r="E7" s="59">
        <v>2310</v>
      </c>
      <c r="F7" s="60">
        <f t="shared" si="0"/>
        <v>-27690</v>
      </c>
      <c r="G7" s="39">
        <f t="shared" si="1"/>
        <v>7.7</v>
      </c>
      <c r="H7" s="88">
        <f t="shared" si="2"/>
        <v>3.6101083032490974E-2</v>
      </c>
    </row>
    <row r="8" spans="1:12" ht="24" customHeight="1" x14ac:dyDescent="0.2">
      <c r="A8" s="14" t="s">
        <v>73</v>
      </c>
      <c r="B8" s="8" t="s">
        <v>60</v>
      </c>
      <c r="C8" s="59">
        <v>0</v>
      </c>
      <c r="D8" s="59"/>
      <c r="E8" s="59"/>
      <c r="F8" s="60">
        <f t="shared" si="0"/>
        <v>0</v>
      </c>
      <c r="G8" s="39">
        <v>0</v>
      </c>
      <c r="H8" s="88">
        <f t="shared" si="2"/>
        <v>0</v>
      </c>
    </row>
    <row r="9" spans="1:12" ht="12" customHeight="1" thickBot="1" x14ac:dyDescent="0.25">
      <c r="A9" s="13" t="s">
        <v>72</v>
      </c>
      <c r="B9" s="23" t="s">
        <v>16</v>
      </c>
      <c r="C9" s="62">
        <v>1000</v>
      </c>
      <c r="D9" s="62">
        <v>1000</v>
      </c>
      <c r="E9" s="62">
        <v>0</v>
      </c>
      <c r="F9" s="60">
        <f t="shared" si="0"/>
        <v>-1000</v>
      </c>
      <c r="G9" s="40">
        <f t="shared" si="1"/>
        <v>0</v>
      </c>
      <c r="H9" s="90">
        <f t="shared" si="2"/>
        <v>1.2033694344163659E-3</v>
      </c>
    </row>
    <row r="10" spans="1:12" ht="15" customHeight="1" thickBot="1" x14ac:dyDescent="0.25">
      <c r="A10" s="22"/>
      <c r="B10" s="28" t="s">
        <v>17</v>
      </c>
      <c r="C10" s="63">
        <f>SUM(C2:C4,C7:C9)</f>
        <v>731000</v>
      </c>
      <c r="D10" s="63">
        <f>D2+D3+D4+D7+D8+D9</f>
        <v>831000</v>
      </c>
      <c r="E10" s="63">
        <f>E2+E3+E4+E7+E8+E9</f>
        <v>428010</v>
      </c>
      <c r="F10" s="64">
        <f t="shared" si="0"/>
        <v>-402990</v>
      </c>
      <c r="G10" s="55">
        <f t="shared" si="1"/>
        <v>51.505415162454874</v>
      </c>
      <c r="H10" s="91">
        <f t="shared" si="2"/>
        <v>1</v>
      </c>
    </row>
    <row r="11" spans="1:12" ht="24" customHeight="1" thickBot="1" x14ac:dyDescent="0.25">
      <c r="A11" s="7" t="s">
        <v>7</v>
      </c>
      <c r="B11" s="24" t="s">
        <v>18</v>
      </c>
      <c r="C11" s="38"/>
      <c r="D11" s="38"/>
      <c r="E11" s="38"/>
      <c r="F11" s="25"/>
      <c r="G11" s="26"/>
      <c r="H11" s="27"/>
    </row>
    <row r="12" spans="1:12" ht="12" customHeight="1" thickBot="1" x14ac:dyDescent="0.25">
      <c r="A12" s="16" t="s">
        <v>19</v>
      </c>
      <c r="B12" s="19" t="s">
        <v>20</v>
      </c>
      <c r="C12" s="65">
        <f>SUM(C13:C14)</f>
        <v>175000</v>
      </c>
      <c r="D12" s="65">
        <f>D13+D14</f>
        <v>200000</v>
      </c>
      <c r="E12" s="65">
        <f>E13+E14</f>
        <v>194500</v>
      </c>
      <c r="F12" s="66">
        <f t="shared" si="0"/>
        <v>-5500</v>
      </c>
      <c r="G12" s="54">
        <f t="shared" ref="G12:G44" si="3">E12/D12*100</f>
        <v>97.25</v>
      </c>
      <c r="H12" s="92">
        <f>D12/$D$45</f>
        <v>0.24067388688327315</v>
      </c>
    </row>
    <row r="13" spans="1:12" ht="12" customHeight="1" x14ac:dyDescent="0.2">
      <c r="A13" s="13" t="s">
        <v>64</v>
      </c>
      <c r="B13" s="18" t="s">
        <v>21</v>
      </c>
      <c r="C13" s="67">
        <v>145000</v>
      </c>
      <c r="D13" s="67">
        <v>150000</v>
      </c>
      <c r="E13" s="67">
        <v>142000</v>
      </c>
      <c r="F13" s="68">
        <f t="shared" si="0"/>
        <v>-8000</v>
      </c>
      <c r="G13" s="58">
        <f t="shared" si="3"/>
        <v>94.666666666666671</v>
      </c>
      <c r="H13" s="93">
        <f t="shared" ref="H13:H45" si="4">D13/$D$45</f>
        <v>0.18050541516245489</v>
      </c>
    </row>
    <row r="14" spans="1:12" ht="12" customHeight="1" x14ac:dyDescent="0.2">
      <c r="A14" s="13" t="s">
        <v>65</v>
      </c>
      <c r="B14" s="4" t="s">
        <v>22</v>
      </c>
      <c r="C14" s="69">
        <v>30000</v>
      </c>
      <c r="D14" s="69">
        <v>50000</v>
      </c>
      <c r="E14" s="69">
        <f>SUM(E15:E16)</f>
        <v>52500</v>
      </c>
      <c r="F14" s="70">
        <f t="shared" si="0"/>
        <v>2500</v>
      </c>
      <c r="G14" s="56">
        <f t="shared" si="3"/>
        <v>105</v>
      </c>
      <c r="H14" s="94">
        <f t="shared" si="4"/>
        <v>6.0168471720818288E-2</v>
      </c>
      <c r="L14" s="102"/>
    </row>
    <row r="15" spans="1:12" ht="12" customHeight="1" x14ac:dyDescent="0.2">
      <c r="A15" s="5" t="s">
        <v>23</v>
      </c>
      <c r="B15" s="8" t="s">
        <v>24</v>
      </c>
      <c r="C15" s="61">
        <v>25000</v>
      </c>
      <c r="D15" s="61">
        <v>45000</v>
      </c>
      <c r="E15" s="61">
        <v>50000</v>
      </c>
      <c r="F15" s="71">
        <f t="shared" si="0"/>
        <v>5000</v>
      </c>
      <c r="G15" s="39">
        <f t="shared" si="3"/>
        <v>111.11111111111111</v>
      </c>
      <c r="H15" s="95">
        <f t="shared" si="4"/>
        <v>5.4151624548736461E-2</v>
      </c>
    </row>
    <row r="16" spans="1:12" ht="12" customHeight="1" thickBot="1" x14ac:dyDescent="0.25">
      <c r="A16" s="5" t="s">
        <v>25</v>
      </c>
      <c r="B16" s="20" t="s">
        <v>26</v>
      </c>
      <c r="C16" s="72">
        <v>5000</v>
      </c>
      <c r="D16" s="72">
        <v>5000</v>
      </c>
      <c r="E16" s="72">
        <v>2500</v>
      </c>
      <c r="F16" s="73">
        <f t="shared" si="0"/>
        <v>-2500</v>
      </c>
      <c r="G16" s="40">
        <f t="shared" si="3"/>
        <v>50</v>
      </c>
      <c r="H16" s="96">
        <f t="shared" si="4"/>
        <v>6.0168471720818293E-3</v>
      </c>
    </row>
    <row r="17" spans="1:11" ht="12" customHeight="1" thickBot="1" x14ac:dyDescent="0.25">
      <c r="A17" s="16" t="s">
        <v>27</v>
      </c>
      <c r="B17" s="19" t="s">
        <v>28</v>
      </c>
      <c r="C17" s="74">
        <f>C21+C18</f>
        <v>291000</v>
      </c>
      <c r="D17" s="74">
        <f>D18+D21</f>
        <v>350000</v>
      </c>
      <c r="E17" s="74">
        <f>SUM(E18,E21)</f>
        <v>133500</v>
      </c>
      <c r="F17" s="66">
        <f t="shared" si="0"/>
        <v>-216500</v>
      </c>
      <c r="G17" s="53">
        <f t="shared" si="3"/>
        <v>38.142857142857146</v>
      </c>
      <c r="H17" s="92">
        <f t="shared" si="4"/>
        <v>0.42117930204572807</v>
      </c>
      <c r="K17" s="1"/>
    </row>
    <row r="18" spans="1:11" ht="24" customHeight="1" x14ac:dyDescent="0.2">
      <c r="A18" s="14" t="s">
        <v>64</v>
      </c>
      <c r="B18" s="21" t="s">
        <v>61</v>
      </c>
      <c r="C18" s="75">
        <v>20000</v>
      </c>
      <c r="D18" s="75">
        <v>0</v>
      </c>
      <c r="E18" s="75">
        <f>SUM(E19:E20)</f>
        <v>14500</v>
      </c>
      <c r="F18" s="76">
        <f t="shared" si="0"/>
        <v>14500</v>
      </c>
      <c r="G18" s="41">
        <v>0</v>
      </c>
      <c r="H18" s="97">
        <f t="shared" si="4"/>
        <v>0</v>
      </c>
    </row>
    <row r="19" spans="1:11" ht="12" customHeight="1" x14ac:dyDescent="0.2">
      <c r="A19" s="5" t="s">
        <v>29</v>
      </c>
      <c r="B19" s="8" t="s">
        <v>30</v>
      </c>
      <c r="C19" s="61">
        <v>15000</v>
      </c>
      <c r="D19" s="61">
        <v>0</v>
      </c>
      <c r="E19" s="61">
        <v>11500</v>
      </c>
      <c r="F19" s="71">
        <f t="shared" si="0"/>
        <v>11500</v>
      </c>
      <c r="G19" s="42">
        <v>0</v>
      </c>
      <c r="H19" s="95">
        <f t="shared" si="4"/>
        <v>0</v>
      </c>
    </row>
    <row r="20" spans="1:11" ht="12" customHeight="1" x14ac:dyDescent="0.2">
      <c r="A20" s="5" t="s">
        <v>31</v>
      </c>
      <c r="B20" s="8" t="s">
        <v>32</v>
      </c>
      <c r="C20" s="61">
        <v>5000</v>
      </c>
      <c r="D20" s="61">
        <v>0</v>
      </c>
      <c r="E20" s="61">
        <v>3000</v>
      </c>
      <c r="F20" s="71">
        <f t="shared" si="0"/>
        <v>3000</v>
      </c>
      <c r="G20" s="42">
        <v>0</v>
      </c>
      <c r="H20" s="95">
        <f t="shared" si="4"/>
        <v>0</v>
      </c>
    </row>
    <row r="21" spans="1:11" ht="12" customHeight="1" x14ac:dyDescent="0.2">
      <c r="A21" s="13" t="s">
        <v>65</v>
      </c>
      <c r="B21" s="4" t="s">
        <v>33</v>
      </c>
      <c r="C21" s="59">
        <f>SUM(C22:C25)</f>
        <v>271000</v>
      </c>
      <c r="D21" s="59">
        <v>350000</v>
      </c>
      <c r="E21" s="59">
        <f>SUM(E22:E25)</f>
        <v>119000</v>
      </c>
      <c r="F21" s="71">
        <f t="shared" si="0"/>
        <v>-231000</v>
      </c>
      <c r="G21" s="43">
        <f t="shared" si="3"/>
        <v>34</v>
      </c>
      <c r="H21" s="98">
        <f t="shared" si="4"/>
        <v>0.42117930204572807</v>
      </c>
    </row>
    <row r="22" spans="1:11" ht="12" customHeight="1" x14ac:dyDescent="0.2">
      <c r="A22" s="5" t="s">
        <v>23</v>
      </c>
      <c r="B22" s="9" t="s">
        <v>34</v>
      </c>
      <c r="C22" s="61">
        <v>200000</v>
      </c>
      <c r="D22" s="61">
        <v>250000</v>
      </c>
      <c r="E22" s="61">
        <v>75000</v>
      </c>
      <c r="F22" s="71">
        <f t="shared" si="0"/>
        <v>-175000</v>
      </c>
      <c r="G22" s="42">
        <f t="shared" si="3"/>
        <v>30</v>
      </c>
      <c r="H22" s="95">
        <f t="shared" si="4"/>
        <v>0.30084235860409148</v>
      </c>
      <c r="K22" s="1"/>
    </row>
    <row r="23" spans="1:11" ht="12" customHeight="1" x14ac:dyDescent="0.2">
      <c r="A23" s="5" t="s">
        <v>25</v>
      </c>
      <c r="B23" s="9" t="s">
        <v>35</v>
      </c>
      <c r="C23" s="61">
        <v>62000</v>
      </c>
      <c r="D23" s="61">
        <v>65000</v>
      </c>
      <c r="E23" s="61">
        <v>19000</v>
      </c>
      <c r="F23" s="71">
        <f t="shared" si="0"/>
        <v>-46000</v>
      </c>
      <c r="G23" s="42">
        <f t="shared" si="3"/>
        <v>29.230769230769234</v>
      </c>
      <c r="H23" s="95">
        <f t="shared" si="4"/>
        <v>7.8219013237063775E-2</v>
      </c>
    </row>
    <row r="24" spans="1:11" ht="12" customHeight="1" x14ac:dyDescent="0.2">
      <c r="A24" s="5" t="s">
        <v>36</v>
      </c>
      <c r="B24" s="9" t="s">
        <v>37</v>
      </c>
      <c r="C24" s="61">
        <v>4000</v>
      </c>
      <c r="D24" s="61">
        <v>15000</v>
      </c>
      <c r="E24" s="61">
        <v>5000</v>
      </c>
      <c r="F24" s="71">
        <f t="shared" si="0"/>
        <v>-10000</v>
      </c>
      <c r="G24" s="42">
        <f t="shared" si="3"/>
        <v>33.333333333333329</v>
      </c>
      <c r="H24" s="95">
        <f t="shared" si="4"/>
        <v>1.8050541516245487E-2</v>
      </c>
    </row>
    <row r="25" spans="1:11" ht="24" customHeight="1" thickBot="1" x14ac:dyDescent="0.25">
      <c r="A25" s="10" t="s">
        <v>38</v>
      </c>
      <c r="B25" s="17" t="s">
        <v>63</v>
      </c>
      <c r="C25" s="72">
        <v>5000</v>
      </c>
      <c r="D25" s="72">
        <v>20000</v>
      </c>
      <c r="E25" s="72">
        <v>20000</v>
      </c>
      <c r="F25" s="73">
        <f t="shared" si="0"/>
        <v>0</v>
      </c>
      <c r="G25" s="44">
        <f t="shared" si="3"/>
        <v>100</v>
      </c>
      <c r="H25" s="96">
        <f t="shared" si="4"/>
        <v>2.4067388688327317E-2</v>
      </c>
    </row>
    <row r="26" spans="1:11" ht="12" customHeight="1" thickBot="1" x14ac:dyDescent="0.25">
      <c r="A26" s="16" t="s">
        <v>39</v>
      </c>
      <c r="B26" s="19" t="s">
        <v>40</v>
      </c>
      <c r="C26" s="74">
        <f>C30+C27</f>
        <v>55000</v>
      </c>
      <c r="D26" s="74">
        <f>D27+D30</f>
        <v>21000</v>
      </c>
      <c r="E26" s="74">
        <f>SUM(E27,E30)</f>
        <v>4500</v>
      </c>
      <c r="F26" s="77">
        <f t="shared" si="0"/>
        <v>-16500</v>
      </c>
      <c r="G26" s="45">
        <f t="shared" si="3"/>
        <v>21.428571428571427</v>
      </c>
      <c r="H26" s="92">
        <f t="shared" si="4"/>
        <v>2.5270758122743681E-2</v>
      </c>
    </row>
    <row r="27" spans="1:11" ht="12" customHeight="1" x14ac:dyDescent="0.2">
      <c r="A27" s="15" t="s">
        <v>64</v>
      </c>
      <c r="B27" s="18" t="s">
        <v>4</v>
      </c>
      <c r="C27" s="75">
        <v>10000</v>
      </c>
      <c r="D27" s="75">
        <v>6000</v>
      </c>
      <c r="E27" s="75">
        <f>SUM(E28:E29)</f>
        <v>2000</v>
      </c>
      <c r="F27" s="78">
        <f t="shared" si="0"/>
        <v>-4000</v>
      </c>
      <c r="G27" s="46">
        <f t="shared" si="3"/>
        <v>33.333333333333329</v>
      </c>
      <c r="H27" s="97">
        <f t="shared" si="4"/>
        <v>7.2202166064981952E-3</v>
      </c>
    </row>
    <row r="28" spans="1:11" ht="12" customHeight="1" x14ac:dyDescent="0.2">
      <c r="A28" s="5" t="s">
        <v>29</v>
      </c>
      <c r="B28" s="8" t="s">
        <v>41</v>
      </c>
      <c r="C28" s="61">
        <v>4000</v>
      </c>
      <c r="D28" s="61">
        <v>0</v>
      </c>
      <c r="E28" s="61">
        <v>0</v>
      </c>
      <c r="F28" s="71">
        <f t="shared" si="0"/>
        <v>0</v>
      </c>
      <c r="G28" s="47">
        <v>0</v>
      </c>
      <c r="H28" s="95">
        <f t="shared" si="4"/>
        <v>0</v>
      </c>
    </row>
    <row r="29" spans="1:11" ht="12" customHeight="1" x14ac:dyDescent="0.2">
      <c r="A29" s="5" t="s">
        <v>31</v>
      </c>
      <c r="B29" s="8" t="s">
        <v>42</v>
      </c>
      <c r="C29" s="61">
        <v>6000</v>
      </c>
      <c r="D29" s="61">
        <v>6000</v>
      </c>
      <c r="E29" s="61">
        <v>2000</v>
      </c>
      <c r="F29" s="71">
        <f t="shared" si="0"/>
        <v>-4000</v>
      </c>
      <c r="G29" s="47">
        <f t="shared" si="3"/>
        <v>33.333333333333329</v>
      </c>
      <c r="H29" s="95">
        <f t="shared" si="4"/>
        <v>7.2202166064981952E-3</v>
      </c>
    </row>
    <row r="30" spans="1:11" ht="12" customHeight="1" x14ac:dyDescent="0.2">
      <c r="A30" s="15" t="s">
        <v>65</v>
      </c>
      <c r="B30" s="4" t="s">
        <v>3</v>
      </c>
      <c r="C30" s="59">
        <f>SUM(C31:C34)</f>
        <v>45000</v>
      </c>
      <c r="D30" s="59">
        <v>15000</v>
      </c>
      <c r="E30" s="59">
        <f>SUM(E31:E34)</f>
        <v>2500</v>
      </c>
      <c r="F30" s="60">
        <f t="shared" si="0"/>
        <v>-12500</v>
      </c>
      <c r="G30" s="39">
        <f t="shared" si="3"/>
        <v>16.666666666666664</v>
      </c>
      <c r="H30" s="98">
        <f t="shared" si="4"/>
        <v>1.8050541516245487E-2</v>
      </c>
    </row>
    <row r="31" spans="1:11" ht="12" customHeight="1" x14ac:dyDescent="0.2">
      <c r="A31" s="5" t="s">
        <v>23</v>
      </c>
      <c r="B31" s="8" t="s">
        <v>43</v>
      </c>
      <c r="C31" s="61">
        <v>30000</v>
      </c>
      <c r="D31" s="61">
        <v>0</v>
      </c>
      <c r="E31" s="61"/>
      <c r="F31" s="71">
        <f t="shared" si="0"/>
        <v>0</v>
      </c>
      <c r="G31" s="47">
        <v>0</v>
      </c>
      <c r="H31" s="95">
        <f t="shared" si="4"/>
        <v>0</v>
      </c>
    </row>
    <row r="32" spans="1:11" ht="12" customHeight="1" x14ac:dyDescent="0.2">
      <c r="A32" s="5" t="s">
        <v>25</v>
      </c>
      <c r="B32" s="8" t="s">
        <v>44</v>
      </c>
      <c r="C32" s="61">
        <v>3000</v>
      </c>
      <c r="D32" s="61">
        <v>0</v>
      </c>
      <c r="E32" s="61"/>
      <c r="F32" s="71">
        <f t="shared" si="0"/>
        <v>0</v>
      </c>
      <c r="G32" s="47">
        <v>0</v>
      </c>
      <c r="H32" s="95">
        <f t="shared" si="4"/>
        <v>0</v>
      </c>
    </row>
    <row r="33" spans="1:12" ht="12" customHeight="1" x14ac:dyDescent="0.2">
      <c r="A33" s="5" t="s">
        <v>36</v>
      </c>
      <c r="B33" s="8" t="s">
        <v>45</v>
      </c>
      <c r="C33" s="61">
        <v>10000</v>
      </c>
      <c r="D33" s="61">
        <v>15000</v>
      </c>
      <c r="E33" s="61">
        <v>2500</v>
      </c>
      <c r="F33" s="71">
        <f t="shared" si="0"/>
        <v>-12500</v>
      </c>
      <c r="G33" s="47">
        <f t="shared" si="3"/>
        <v>16.666666666666664</v>
      </c>
      <c r="H33" s="95">
        <f t="shared" si="4"/>
        <v>1.8050541516245487E-2</v>
      </c>
    </row>
    <row r="34" spans="1:12" ht="12" customHeight="1" thickBot="1" x14ac:dyDescent="0.25">
      <c r="A34" s="5" t="s">
        <v>38</v>
      </c>
      <c r="B34" s="20" t="s">
        <v>46</v>
      </c>
      <c r="C34" s="72">
        <v>2000</v>
      </c>
      <c r="D34" s="72">
        <v>0</v>
      </c>
      <c r="E34" s="72"/>
      <c r="F34" s="73">
        <f t="shared" si="0"/>
        <v>0</v>
      </c>
      <c r="G34" s="48">
        <v>0</v>
      </c>
      <c r="H34" s="96">
        <f t="shared" si="4"/>
        <v>0</v>
      </c>
      <c r="L34" s="1"/>
    </row>
    <row r="35" spans="1:12" ht="12" customHeight="1" thickBot="1" x14ac:dyDescent="0.25">
      <c r="A35" s="29" t="s">
        <v>47</v>
      </c>
      <c r="B35" s="19" t="s">
        <v>5</v>
      </c>
      <c r="C35" s="65">
        <f>SUM(C36)</f>
        <v>25000</v>
      </c>
      <c r="D35" s="65">
        <f>D36</f>
        <v>15000</v>
      </c>
      <c r="E35" s="65">
        <f>SUM(E36)</f>
        <v>0</v>
      </c>
      <c r="F35" s="66">
        <f t="shared" si="0"/>
        <v>-15000</v>
      </c>
      <c r="G35" s="49">
        <f t="shared" si="3"/>
        <v>0</v>
      </c>
      <c r="H35" s="92">
        <f t="shared" si="4"/>
        <v>1.8050541516245487E-2</v>
      </c>
    </row>
    <row r="36" spans="1:12" ht="12" customHeight="1" thickBot="1" x14ac:dyDescent="0.25">
      <c r="A36" s="13" t="s">
        <v>64</v>
      </c>
      <c r="B36" s="30" t="s">
        <v>48</v>
      </c>
      <c r="C36" s="79">
        <v>25000</v>
      </c>
      <c r="D36" s="79">
        <v>15000</v>
      </c>
      <c r="E36" s="79"/>
      <c r="F36" s="80">
        <f t="shared" si="0"/>
        <v>-15000</v>
      </c>
      <c r="G36" s="50">
        <f t="shared" si="3"/>
        <v>0</v>
      </c>
      <c r="H36" s="99">
        <f t="shared" si="4"/>
        <v>1.8050541516245487E-2</v>
      </c>
      <c r="L36" s="1"/>
    </row>
    <row r="37" spans="1:12" ht="12" customHeight="1" thickBot="1" x14ac:dyDescent="0.25">
      <c r="A37" s="16" t="s">
        <v>49</v>
      </c>
      <c r="B37" s="19" t="s">
        <v>6</v>
      </c>
      <c r="C37" s="65">
        <f>SUM(C38)</f>
        <v>3000</v>
      </c>
      <c r="D37" s="65">
        <f>D38</f>
        <v>0</v>
      </c>
      <c r="E37" s="65">
        <f>SUM(E38)</f>
        <v>0</v>
      </c>
      <c r="F37" s="66">
        <f t="shared" si="0"/>
        <v>0</v>
      </c>
      <c r="G37" s="49">
        <v>0</v>
      </c>
      <c r="H37" s="92">
        <f t="shared" si="4"/>
        <v>0</v>
      </c>
    </row>
    <row r="38" spans="1:12" ht="12" customHeight="1" thickBot="1" x14ac:dyDescent="0.25">
      <c r="A38" s="13" t="s">
        <v>64</v>
      </c>
      <c r="B38" s="30" t="s">
        <v>67</v>
      </c>
      <c r="C38" s="79">
        <v>3000</v>
      </c>
      <c r="D38" s="79">
        <v>0</v>
      </c>
      <c r="E38" s="79"/>
      <c r="F38" s="80">
        <f t="shared" si="0"/>
        <v>0</v>
      </c>
      <c r="G38" s="50">
        <v>0</v>
      </c>
      <c r="H38" s="99">
        <f t="shared" si="4"/>
        <v>0</v>
      </c>
    </row>
    <row r="39" spans="1:12" ht="12" customHeight="1" thickBot="1" x14ac:dyDescent="0.25">
      <c r="A39" s="16" t="s">
        <v>50</v>
      </c>
      <c r="B39" s="19" t="s">
        <v>51</v>
      </c>
      <c r="C39" s="65">
        <f>SUM(C40:C42)</f>
        <v>12000</v>
      </c>
      <c r="D39" s="65">
        <f>D40+D41+D42</f>
        <v>20000</v>
      </c>
      <c r="E39" s="65">
        <f>SUM(E40,E41,E42)</f>
        <v>7000</v>
      </c>
      <c r="F39" s="66">
        <f t="shared" si="0"/>
        <v>-13000</v>
      </c>
      <c r="G39" s="49">
        <f t="shared" si="3"/>
        <v>35</v>
      </c>
      <c r="H39" s="92">
        <f t="shared" si="4"/>
        <v>2.4067388688327317E-2</v>
      </c>
    </row>
    <row r="40" spans="1:12" ht="12" customHeight="1" x14ac:dyDescent="0.2">
      <c r="A40" s="13" t="s">
        <v>64</v>
      </c>
      <c r="B40" s="21" t="s">
        <v>52</v>
      </c>
      <c r="C40" s="81">
        <v>10000</v>
      </c>
      <c r="D40" s="81">
        <v>20000</v>
      </c>
      <c r="E40" s="81">
        <v>7000</v>
      </c>
      <c r="F40" s="76">
        <f t="shared" si="0"/>
        <v>-13000</v>
      </c>
      <c r="G40" s="51">
        <f t="shared" si="3"/>
        <v>35</v>
      </c>
      <c r="H40" s="100">
        <f t="shared" si="4"/>
        <v>2.4067388688327317E-2</v>
      </c>
    </row>
    <row r="41" spans="1:12" ht="12" customHeight="1" x14ac:dyDescent="0.2">
      <c r="A41" s="13" t="s">
        <v>65</v>
      </c>
      <c r="B41" s="8" t="s">
        <v>53</v>
      </c>
      <c r="C41" s="61">
        <v>2000</v>
      </c>
      <c r="D41" s="61">
        <v>0</v>
      </c>
      <c r="E41" s="61">
        <v>0</v>
      </c>
      <c r="F41" s="71">
        <f t="shared" si="0"/>
        <v>0</v>
      </c>
      <c r="G41" s="42">
        <v>0</v>
      </c>
      <c r="H41" s="95">
        <f t="shared" si="4"/>
        <v>0</v>
      </c>
    </row>
    <row r="42" spans="1:12" ht="12" customHeight="1" thickBot="1" x14ac:dyDescent="0.25">
      <c r="A42" s="13" t="s">
        <v>66</v>
      </c>
      <c r="B42" s="20" t="s">
        <v>54</v>
      </c>
      <c r="C42" s="72">
        <v>0</v>
      </c>
      <c r="D42" s="72">
        <v>0</v>
      </c>
      <c r="E42" s="72">
        <v>0</v>
      </c>
      <c r="F42" s="73">
        <f t="shared" si="0"/>
        <v>0</v>
      </c>
      <c r="G42" s="48">
        <v>0</v>
      </c>
      <c r="H42" s="96">
        <f t="shared" si="4"/>
        <v>0</v>
      </c>
    </row>
    <row r="43" spans="1:12" ht="12" customHeight="1" thickBot="1" x14ac:dyDescent="0.25">
      <c r="A43" s="16" t="s">
        <v>55</v>
      </c>
      <c r="B43" s="19" t="s">
        <v>56</v>
      </c>
      <c r="C43" s="65">
        <f>300000*0.3</f>
        <v>90000</v>
      </c>
      <c r="D43" s="65">
        <v>105000</v>
      </c>
      <c r="E43" s="65">
        <v>40</v>
      </c>
      <c r="F43" s="66">
        <f t="shared" si="0"/>
        <v>-104960</v>
      </c>
      <c r="G43" s="49">
        <f t="shared" si="3"/>
        <v>3.8095238095238099E-2</v>
      </c>
      <c r="H43" s="92">
        <f t="shared" si="4"/>
        <v>0.1263537906137184</v>
      </c>
    </row>
    <row r="44" spans="1:12" ht="24" customHeight="1" thickBot="1" x14ac:dyDescent="0.25">
      <c r="A44" s="31" t="s">
        <v>57</v>
      </c>
      <c r="B44" s="32" t="s">
        <v>62</v>
      </c>
      <c r="C44" s="65">
        <v>80000</v>
      </c>
      <c r="D44" s="65">
        <v>120000</v>
      </c>
      <c r="E44" s="65">
        <v>167910</v>
      </c>
      <c r="F44" s="66">
        <f t="shared" si="0"/>
        <v>47910</v>
      </c>
      <c r="G44" s="49">
        <f t="shared" si="3"/>
        <v>139.92500000000001</v>
      </c>
      <c r="H44" s="92">
        <f t="shared" si="4"/>
        <v>0.1444043321299639</v>
      </c>
    </row>
    <row r="45" spans="1:12" ht="14.1" customHeight="1" thickBot="1" x14ac:dyDescent="0.25">
      <c r="A45" s="33"/>
      <c r="B45" s="34" t="s">
        <v>58</v>
      </c>
      <c r="C45" s="82">
        <f>C44+C43+C39+C37+C35+C26+C17+C12</f>
        <v>731000</v>
      </c>
      <c r="D45" s="82">
        <f>D12+D17+D26+D35+D37+D39+D43+D44</f>
        <v>831000</v>
      </c>
      <c r="E45" s="82">
        <f>SUM(E12+E17+E26+E35+E37+E39+E43+E44)</f>
        <v>507450</v>
      </c>
      <c r="F45" s="83">
        <f t="shared" si="0"/>
        <v>-323550</v>
      </c>
      <c r="G45" s="52">
        <f>E45/D45*100</f>
        <v>61.064981949458485</v>
      </c>
      <c r="H45" s="101">
        <f t="shared" si="4"/>
        <v>1</v>
      </c>
      <c r="K45" s="1"/>
    </row>
    <row r="46" spans="1:12" ht="36" customHeight="1" thickBot="1" x14ac:dyDescent="0.25">
      <c r="A46" s="35"/>
      <c r="B46" s="36" t="s">
        <v>59</v>
      </c>
      <c r="C46" s="84"/>
      <c r="D46" s="84"/>
      <c r="E46" s="84"/>
      <c r="F46" s="85"/>
      <c r="G46" s="85"/>
      <c r="H46" s="86"/>
    </row>
    <row r="50" spans="3:6" x14ac:dyDescent="0.2">
      <c r="C50" s="1"/>
      <c r="D50" s="1"/>
      <c r="E50" s="1"/>
      <c r="F50" s="1"/>
    </row>
  </sheetData>
  <pageMargins left="0.7" right="0.7" top="0.75" bottom="0.75" header="0.3" footer="0.3"/>
  <pageSetup paperSize="9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C13"/>
  <sheetViews>
    <sheetView workbookViewId="0">
      <selection activeCell="E8" sqref="E8"/>
    </sheetView>
  </sheetViews>
  <sheetFormatPr defaultRowHeight="12.75" x14ac:dyDescent="0.2"/>
  <cols>
    <col min="3" max="3" width="14.83203125" bestFit="1" customWidth="1"/>
  </cols>
  <sheetData>
    <row r="3" spans="3:3" x14ac:dyDescent="0.2">
      <c r="C3" s="1">
        <f>5561.3*6.5</f>
        <v>36148.450000000004</v>
      </c>
    </row>
    <row r="4" spans="3:3" x14ac:dyDescent="0.2">
      <c r="C4" s="1">
        <f>5561.3*3.5</f>
        <v>19464.55</v>
      </c>
    </row>
    <row r="5" spans="3:3" x14ac:dyDescent="0.2">
      <c r="C5" s="1">
        <f>1800*1.175*2</f>
        <v>4230</v>
      </c>
    </row>
    <row r="6" spans="3:3" x14ac:dyDescent="0.2">
      <c r="C6" s="2">
        <f>SUM(C3:C5)</f>
        <v>59843</v>
      </c>
    </row>
    <row r="7" spans="3:3" x14ac:dyDescent="0.2">
      <c r="C7" s="1"/>
    </row>
    <row r="8" spans="3:3" x14ac:dyDescent="0.2">
      <c r="C8" s="1"/>
    </row>
    <row r="9" spans="3:3" x14ac:dyDescent="0.2">
      <c r="C9" s="1"/>
    </row>
    <row r="10" spans="3:3" x14ac:dyDescent="0.2">
      <c r="C10" s="1"/>
    </row>
    <row r="11" spans="3:3" x14ac:dyDescent="0.2">
      <c r="C11" s="1"/>
    </row>
    <row r="12" spans="3:3" x14ac:dyDescent="0.2">
      <c r="C12" s="1"/>
    </row>
    <row r="13" spans="3:3" x14ac:dyDescent="0.2">
      <c r="C1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1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TZ</dc:creator>
  <cp:lastModifiedBy>TZ</cp:lastModifiedBy>
  <cp:lastPrinted>2019-10-21T07:07:52Z</cp:lastPrinted>
  <dcterms:created xsi:type="dcterms:W3CDTF">2017-06-09T07:17:41Z</dcterms:created>
  <dcterms:modified xsi:type="dcterms:W3CDTF">2021-02-02T11:17:33Z</dcterms:modified>
</cp:coreProperties>
</file>