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Z\Documents\Vijeće 2018-2022\7. sjednica Vijeća\"/>
    </mc:Choice>
  </mc:AlternateContent>
  <bookViews>
    <workbookView xWindow="0" yWindow="0" windowWidth="28800" windowHeight="12135"/>
  </bookViews>
  <sheets>
    <sheet name="Table 1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12" i="1"/>
  <c r="I3" i="1"/>
  <c r="I4" i="1"/>
  <c r="I5" i="1"/>
  <c r="I6" i="1"/>
  <c r="I7" i="1"/>
  <c r="I8" i="1"/>
  <c r="I9" i="1"/>
  <c r="I10" i="1"/>
  <c r="I2" i="1"/>
  <c r="G3" i="1"/>
  <c r="G4" i="1"/>
  <c r="G5" i="1"/>
  <c r="G6" i="1"/>
  <c r="G7" i="1"/>
  <c r="G8" i="1"/>
  <c r="G9" i="1"/>
  <c r="G10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2" i="1"/>
  <c r="H3" i="1"/>
  <c r="H4" i="1"/>
  <c r="H5" i="1"/>
  <c r="H7" i="1"/>
  <c r="H10" i="1"/>
  <c r="H12" i="1"/>
  <c r="H13" i="1"/>
  <c r="H14" i="1"/>
  <c r="H15" i="1"/>
  <c r="H17" i="1"/>
  <c r="H18" i="1"/>
  <c r="H20" i="1"/>
  <c r="H21" i="1"/>
  <c r="H22" i="1"/>
  <c r="H23" i="1"/>
  <c r="H24" i="1"/>
  <c r="H25" i="1"/>
  <c r="H26" i="1"/>
  <c r="H27" i="1"/>
  <c r="H29" i="1"/>
  <c r="H30" i="1"/>
  <c r="H31" i="1"/>
  <c r="H33" i="1"/>
  <c r="H36" i="1"/>
  <c r="H39" i="1"/>
  <c r="H40" i="1"/>
  <c r="H41" i="1"/>
  <c r="H43" i="1"/>
  <c r="H44" i="1"/>
  <c r="H45" i="1"/>
  <c r="H46" i="1"/>
  <c r="H2" i="1"/>
  <c r="F39" i="1"/>
  <c r="F20" i="1"/>
  <c r="F4" i="1"/>
  <c r="F10" i="1" s="1"/>
  <c r="F18" i="1"/>
  <c r="F21" i="1"/>
  <c r="F27" i="1"/>
  <c r="F30" i="1"/>
  <c r="F26" i="1" s="1"/>
  <c r="F35" i="1"/>
  <c r="F37" i="1"/>
  <c r="F14" i="1"/>
  <c r="F12" i="1" s="1"/>
  <c r="F17" i="1" l="1"/>
  <c r="F45" i="1" s="1"/>
  <c r="F46" i="1" s="1"/>
  <c r="E27" i="1"/>
  <c r="E26" i="1" s="1"/>
  <c r="E30" i="1"/>
  <c r="E39" i="1" l="1"/>
  <c r="E21" i="1"/>
  <c r="E18" i="1"/>
  <c r="E12" i="1"/>
  <c r="E10" i="1"/>
  <c r="E17" i="1" l="1"/>
  <c r="D21" i="1"/>
  <c r="D39" i="1"/>
  <c r="D37" i="1"/>
  <c r="D35" i="1"/>
  <c r="D30" i="1"/>
  <c r="D12" i="1"/>
  <c r="D43" i="1"/>
  <c r="D10" i="1"/>
  <c r="D26" i="1" l="1"/>
  <c r="D17" i="1"/>
  <c r="E45" i="1"/>
  <c r="C30" i="1"/>
  <c r="C39" i="1"/>
  <c r="D45" i="1" l="1"/>
  <c r="E46" i="1"/>
  <c r="C26" i="1"/>
  <c r="C21" i="1"/>
  <c r="C12" i="1"/>
  <c r="C10" i="1"/>
  <c r="C17" i="1" l="1"/>
  <c r="C45" i="1"/>
  <c r="C5" i="2"/>
  <c r="C4" i="2"/>
  <c r="C3" i="2"/>
  <c r="C6" i="2" l="1"/>
</calcChain>
</file>

<file path=xl/sharedStrings.xml><?xml version="1.0" encoding="utf-8"?>
<sst xmlns="http://schemas.openxmlformats.org/spreadsheetml/2006/main" count="96" uniqueCount="76">
  <si>
    <t>Index</t>
  </si>
  <si>
    <t>Struktura</t>
  </si>
  <si>
    <t>Offline komunikacije</t>
  </si>
  <si>
    <t>Online komunikacije</t>
  </si>
  <si>
    <t>DISTRIBUCIJA I PRODAJA VRIJEDNOST</t>
  </si>
  <si>
    <t>INTERNI MARKETING</t>
  </si>
  <si>
    <t>RB</t>
  </si>
  <si>
    <t>PRIHODI PO VRSTAMA</t>
  </si>
  <si>
    <t>Prihodi od boravišne pristojbe</t>
  </si>
  <si>
    <t>Prihodi od turističke članarine</t>
  </si>
  <si>
    <t>Prihodi iz proračuna općine/grada/državnog</t>
  </si>
  <si>
    <t>3.1.</t>
  </si>
  <si>
    <t>za programske aktivnosti</t>
  </si>
  <si>
    <t>3.2.</t>
  </si>
  <si>
    <t>za funkcioniranje turističkog ureda</t>
  </si>
  <si>
    <t>Prihodi od drugih aktivnosti</t>
  </si>
  <si>
    <t>Ostali nespomenuti prihodi</t>
  </si>
  <si>
    <t>SVEUKUPNO PRIHODI</t>
  </si>
  <si>
    <t>RASHODI PO VRSTAMA</t>
  </si>
  <si>
    <t>I.</t>
  </si>
  <si>
    <t>ADMINISTRATIVNI RASHODI</t>
  </si>
  <si>
    <t>Rashodi za radnike</t>
  </si>
  <si>
    <t>Rashodi ureda</t>
  </si>
  <si>
    <t>2.1.</t>
  </si>
  <si>
    <t>Ured</t>
  </si>
  <si>
    <t>2.2.</t>
  </si>
  <si>
    <t>Oprema</t>
  </si>
  <si>
    <t>II.</t>
  </si>
  <si>
    <t>DIZAJN VRIJEDNOSTI</t>
  </si>
  <si>
    <t>1.1.</t>
  </si>
  <si>
    <t>Uređenje mjesta</t>
  </si>
  <si>
    <t>1.2.</t>
  </si>
  <si>
    <t>Ostala oprema</t>
  </si>
  <si>
    <t>Manifestacije</t>
  </si>
  <si>
    <t>Kulturno-zabavne</t>
  </si>
  <si>
    <t>Sportske manifestacije</t>
  </si>
  <si>
    <t>2.3.</t>
  </si>
  <si>
    <t>Ostale manifestacije</t>
  </si>
  <si>
    <t>2.4.</t>
  </si>
  <si>
    <t>III.</t>
  </si>
  <si>
    <t>KOMUNIKACIJA VRIJEDNOSTI</t>
  </si>
  <si>
    <t>Internet oglašavanje</t>
  </si>
  <si>
    <t>Internet stranice i upravljanje Internet stranicama</t>
  </si>
  <si>
    <t>Oglašavanje u promotivnim kampanjama</t>
  </si>
  <si>
    <t>Opće oglašavanje</t>
  </si>
  <si>
    <t>Brošure i ostali tiskani materijali</t>
  </si>
  <si>
    <t>Suveniri i promo materijali</t>
  </si>
  <si>
    <t>IV.</t>
  </si>
  <si>
    <t>Sajmovi</t>
  </si>
  <si>
    <t>V.</t>
  </si>
  <si>
    <t>VI.</t>
  </si>
  <si>
    <t>MARKETINŠKA INFRASTRUKTURA</t>
  </si>
  <si>
    <t>Proizvodnja multimedijalnih materijala</t>
  </si>
  <si>
    <t>Banka fotografija i priprema u izdavaštvu</t>
  </si>
  <si>
    <t>Rad PPS kluba - Hrvatska 365</t>
  </si>
  <si>
    <t>VII.</t>
  </si>
  <si>
    <t>TRANSFER BORAVIŠNE PRISTOJBE OPĆINI/GRADU (30%)</t>
  </si>
  <si>
    <t>VIII.</t>
  </si>
  <si>
    <t>SVEUKUPNO RASHODI</t>
  </si>
  <si>
    <t>PRIJENOS VIŠKA U IDUĆU GODINU - POKRIVANJE MANJKA U IDUĆUJ GODINI (SVEUKUPNI PRIHODI UMANJENI ZA SVEUKUPNE RASHODE)</t>
  </si>
  <si>
    <r>
      <rPr>
        <b/>
        <sz val="10"/>
        <rFont val="Times New Roman"/>
        <family val="1"/>
      </rPr>
      <t>Prijenos prihoda prethodne godine (Višak prethodne godine ukoliko
je isti ostvaren)</t>
    </r>
  </si>
  <si>
    <r>
      <rPr>
        <b/>
        <sz val="10"/>
        <rFont val="Times New Roman"/>
        <family val="1"/>
      </rPr>
      <t>Poticanje i sudjelovanje u uređenju grada/općine/mjesta/ (osim
izgradnje komunalne infrastrukture)</t>
    </r>
  </si>
  <si>
    <r>
      <rPr>
        <b/>
        <sz val="10"/>
        <rFont val="Times New Roman"/>
        <family val="1"/>
      </rPr>
      <t>POKRIVANJE MANJKA IZ PRETHODNE GODINE ( ukoliko je isti
ostvaren)</t>
    </r>
  </si>
  <si>
    <t>Potpore manifestacijama (suorganizacija s drugim subjektima te
donacije drugima za manifestacije)</t>
  </si>
  <si>
    <t>1.</t>
  </si>
  <si>
    <t>PLAN 2018</t>
  </si>
  <si>
    <t>2.</t>
  </si>
  <si>
    <t>3.</t>
  </si>
  <si>
    <t>Akcije čišćenja okoliša (Zelena i Plava čistka)</t>
  </si>
  <si>
    <t>PLAN 2019</t>
  </si>
  <si>
    <t>I IZMJENA I DOPUNA</t>
  </si>
  <si>
    <t>4.</t>
  </si>
  <si>
    <t>5.</t>
  </si>
  <si>
    <t>6.</t>
  </si>
  <si>
    <t>Izvršenje</t>
  </si>
  <si>
    <t>Razlika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</si>
</sst>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n&quot;_-;\-* #,##0.00\ &quot;kn&quot;_-;_-* &quot;-&quot;??\ &quot;kn&quot;_-;_-@_-"/>
    <numFmt numFmtId="164" formatCode="0."/>
    <numFmt numFmtId="165" formatCode="_-* #,##0\ &quot;kn&quot;_-;\-* #,##0\ &quot;kn&quot;_-;_-* &quot;-&quot;??\ &quot;kn&quot;_-;_-@_-"/>
  </numFmts>
  <fonts count="10" x14ac:knownFonts="1">
    <font>
      <sz val="10"/>
      <color rgb="FF000000"/>
      <name val="Times New Roman"/>
      <charset val="204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</font>
    <font>
      <sz val="10"/>
      <color rgb="FF0070C0"/>
      <name val="Times New Roman"/>
      <family val="1"/>
    </font>
  </fonts>
  <fills count="19">
    <fill>
      <patternFill patternType="none"/>
    </fill>
    <fill>
      <patternFill patternType="gray125"/>
    </fill>
    <fill>
      <patternFill patternType="solid">
        <fgColor rgb="FF959595"/>
      </patternFill>
    </fill>
    <fill>
      <patternFill patternType="solid">
        <fgColor rgb="FFD7D7D7"/>
      </patternFill>
    </fill>
    <fill>
      <patternFill patternType="solid">
        <fgColor rgb="FF99CCFF"/>
      </patternFill>
    </fill>
    <fill>
      <patternFill patternType="solid">
        <fgColor rgb="FF92CDDD"/>
      </patternFill>
    </fill>
    <fill>
      <patternFill patternType="solid">
        <fgColor rgb="FFCC99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9">
    <xf numFmtId="0" fontId="0" fillId="0" borderId="0" xfId="0" applyFill="1" applyBorder="1" applyAlignment="1">
      <alignment horizontal="left" vertical="top"/>
    </xf>
    <xf numFmtId="44" fontId="0" fillId="0" borderId="0" xfId="0" applyNumberFormat="1" applyFill="1" applyBorder="1" applyAlignment="1">
      <alignment horizontal="left" vertical="top"/>
    </xf>
    <xf numFmtId="44" fontId="1" fillId="0" borderId="0" xfId="0" applyNumberFormat="1" applyFont="1" applyFill="1" applyBorder="1" applyAlignment="1">
      <alignment horizontal="left" vertical="top"/>
    </xf>
    <xf numFmtId="0" fontId="4" fillId="7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 indent="2"/>
    </xf>
    <xf numFmtId="0" fontId="4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top"/>
    </xf>
    <xf numFmtId="0" fontId="4" fillId="7" borderId="5" xfId="0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left" vertical="top" wrapText="1" indent="1"/>
    </xf>
    <xf numFmtId="0" fontId="4" fillId="0" borderId="10" xfId="0" applyFont="1" applyFill="1" applyBorder="1" applyAlignment="1">
      <alignment horizontal="left" vertical="top" wrapText="1"/>
    </xf>
    <xf numFmtId="0" fontId="4" fillId="9" borderId="13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2" borderId="17" xfId="0" applyFont="1" applyFill="1" applyBorder="1" applyAlignment="1">
      <alignment horizontal="left" vertical="top" wrapText="1" indent="13"/>
    </xf>
    <xf numFmtId="2" fontId="3" fillId="8" borderId="18" xfId="0" applyNumberFormat="1" applyFont="1" applyFill="1" applyBorder="1" applyAlignment="1">
      <alignment horizontal="left" vertical="top"/>
    </xf>
    <xf numFmtId="0" fontId="3" fillId="8" borderId="19" xfId="0" applyFont="1" applyFill="1" applyBorder="1" applyAlignment="1">
      <alignment horizontal="left" vertical="top"/>
    </xf>
    <xf numFmtId="0" fontId="5" fillId="3" borderId="13" xfId="0" applyFont="1" applyFill="1" applyBorder="1" applyAlignment="1">
      <alignment horizontal="left" vertical="top" wrapText="1"/>
    </xf>
    <xf numFmtId="0" fontId="4" fillId="5" borderId="3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center" vertical="center" wrapText="1"/>
    </xf>
    <xf numFmtId="0" fontId="3" fillId="9" borderId="1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5" fillId="10" borderId="13" xfId="0" applyFont="1" applyFill="1" applyBorder="1" applyAlignment="1">
      <alignment horizontal="left" vertical="top" wrapText="1"/>
    </xf>
    <xf numFmtId="0" fontId="3" fillId="6" borderId="3" xfId="0" applyFont="1" applyFill="1" applyBorder="1" applyAlignment="1">
      <alignment horizontal="left" vertical="top" wrapText="1"/>
    </xf>
    <xf numFmtId="0" fontId="3" fillId="10" borderId="13" xfId="0" applyFont="1" applyFill="1" applyBorder="1" applyAlignment="1">
      <alignment horizontal="left" vertical="top" wrapText="1"/>
    </xf>
    <xf numFmtId="0" fontId="4" fillId="7" borderId="20" xfId="0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right" vertical="top"/>
    </xf>
    <xf numFmtId="1" fontId="4" fillId="0" borderId="8" xfId="0" applyNumberFormat="1" applyFont="1" applyFill="1" applyBorder="1" applyAlignment="1">
      <alignment horizontal="right" vertical="top"/>
    </xf>
    <xf numFmtId="1" fontId="4" fillId="0" borderId="11" xfId="0" applyNumberFormat="1" applyFont="1" applyFill="1" applyBorder="1" applyAlignment="1">
      <alignment vertical="top"/>
    </xf>
    <xf numFmtId="1" fontId="3" fillId="0" borderId="2" xfId="0" applyNumberFormat="1" applyFont="1" applyFill="1" applyBorder="1" applyAlignment="1">
      <alignment vertical="top"/>
    </xf>
    <xf numFmtId="1" fontId="4" fillId="0" borderId="2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horizontal="right" vertical="top"/>
    </xf>
    <xf numFmtId="1" fontId="4" fillId="9" borderId="23" xfId="0" applyNumberFormat="1" applyFont="1" applyFill="1" applyBorder="1" applyAlignment="1">
      <alignment horizontal="right" vertical="top"/>
    </xf>
    <xf numFmtId="1" fontId="4" fillId="0" borderId="11" xfId="0" applyNumberFormat="1" applyFont="1" applyFill="1" applyBorder="1" applyAlignment="1">
      <alignment horizontal="right" vertical="top"/>
    </xf>
    <xf numFmtId="1" fontId="3" fillId="0" borderId="2" xfId="0" applyNumberFormat="1" applyFont="1" applyFill="1" applyBorder="1" applyAlignment="1">
      <alignment horizontal="right" vertical="top"/>
    </xf>
    <xf numFmtId="1" fontId="3" fillId="0" borderId="8" xfId="0" applyNumberFormat="1" applyFont="1" applyFill="1" applyBorder="1" applyAlignment="1">
      <alignment vertical="top"/>
    </xf>
    <xf numFmtId="1" fontId="4" fillId="9" borderId="15" xfId="0" applyNumberFormat="1" applyFont="1" applyFill="1" applyBorder="1" applyAlignment="1">
      <alignment vertical="top"/>
    </xf>
    <xf numFmtId="1" fontId="3" fillId="0" borderId="18" xfId="0" applyNumberFormat="1" applyFont="1" applyFill="1" applyBorder="1" applyAlignment="1">
      <alignment vertical="top"/>
    </xf>
    <xf numFmtId="1" fontId="3" fillId="0" borderId="11" xfId="0" applyNumberFormat="1" applyFont="1" applyFill="1" applyBorder="1" applyAlignment="1">
      <alignment vertical="top"/>
    </xf>
    <xf numFmtId="1" fontId="4" fillId="10" borderId="15" xfId="0" applyNumberFormat="1" applyFont="1" applyFill="1" applyBorder="1" applyAlignment="1">
      <alignment vertical="top"/>
    </xf>
    <xf numFmtId="9" fontId="4" fillId="9" borderId="16" xfId="1" applyFont="1" applyFill="1" applyBorder="1" applyAlignment="1">
      <alignment horizontal="right" vertical="top"/>
    </xf>
    <xf numFmtId="9" fontId="4" fillId="0" borderId="12" xfId="1" applyFont="1" applyFill="1" applyBorder="1" applyAlignment="1">
      <alignment horizontal="right" vertical="top"/>
    </xf>
    <xf numFmtId="9" fontId="3" fillId="0" borderId="6" xfId="1" applyFont="1" applyFill="1" applyBorder="1" applyAlignment="1">
      <alignment horizontal="right" vertical="top"/>
    </xf>
    <xf numFmtId="9" fontId="4" fillId="0" borderId="6" xfId="1" applyFont="1" applyFill="1" applyBorder="1" applyAlignment="1">
      <alignment horizontal="right" vertical="top"/>
    </xf>
    <xf numFmtId="9" fontId="3" fillId="0" borderId="9" xfId="1" applyFont="1" applyFill="1" applyBorder="1" applyAlignment="1">
      <alignment horizontal="right" vertical="top"/>
    </xf>
    <xf numFmtId="9" fontId="3" fillId="0" borderId="19" xfId="1" applyFont="1" applyFill="1" applyBorder="1" applyAlignment="1">
      <alignment horizontal="right" vertical="top"/>
    </xf>
    <xf numFmtId="9" fontId="3" fillId="0" borderId="12" xfId="1" applyFont="1" applyFill="1" applyBorder="1" applyAlignment="1">
      <alignment horizontal="right" vertical="top"/>
    </xf>
    <xf numFmtId="9" fontId="4" fillId="10" borderId="16" xfId="1" applyFont="1" applyFill="1" applyBorder="1" applyAlignment="1">
      <alignment horizontal="right" vertical="top"/>
    </xf>
    <xf numFmtId="1" fontId="4" fillId="9" borderId="23" xfId="0" applyNumberFormat="1" applyFont="1" applyFill="1" applyBorder="1" applyAlignment="1">
      <alignment vertical="top"/>
    </xf>
    <xf numFmtId="1" fontId="4" fillId="9" borderId="15" xfId="0" applyNumberFormat="1" applyFont="1" applyFill="1" applyBorder="1" applyAlignment="1">
      <alignment horizontal="right" vertical="top"/>
    </xf>
    <xf numFmtId="1" fontId="4" fillId="7" borderId="15" xfId="0" applyNumberFormat="1" applyFont="1" applyFill="1" applyBorder="1" applyAlignment="1">
      <alignment horizontal="right" vertical="top"/>
    </xf>
    <xf numFmtId="1" fontId="7" fillId="0" borderId="2" xfId="0" applyNumberFormat="1" applyFont="1" applyFill="1" applyBorder="1" applyAlignment="1">
      <alignment horizontal="right" vertical="top"/>
    </xf>
    <xf numFmtId="1" fontId="6" fillId="0" borderId="2" xfId="0" applyNumberFormat="1" applyFont="1" applyFill="1" applyBorder="1" applyAlignment="1">
      <alignment horizontal="right" vertical="top"/>
    </xf>
    <xf numFmtId="1" fontId="7" fillId="0" borderId="11" xfId="0" applyNumberFormat="1" applyFont="1" applyFill="1" applyBorder="1" applyAlignment="1">
      <alignment horizontal="right" vertical="top"/>
    </xf>
    <xf numFmtId="9" fontId="7" fillId="0" borderId="12" xfId="1" applyFont="1" applyFill="1" applyBorder="1" applyAlignment="1">
      <alignment horizontal="right" vertical="top"/>
    </xf>
    <xf numFmtId="9" fontId="7" fillId="0" borderId="6" xfId="1" applyFont="1" applyFill="1" applyBorder="1" applyAlignment="1">
      <alignment horizontal="right" vertical="top"/>
    </xf>
    <xf numFmtId="9" fontId="3" fillId="10" borderId="16" xfId="1" applyFont="1" applyFill="1" applyBorder="1" applyAlignment="1">
      <alignment horizontal="right" vertical="top"/>
    </xf>
    <xf numFmtId="9" fontId="4" fillId="0" borderId="6" xfId="0" applyNumberFormat="1" applyFont="1" applyFill="1" applyBorder="1" applyAlignment="1">
      <alignment horizontal="right" vertical="top"/>
    </xf>
    <xf numFmtId="9" fontId="6" fillId="0" borderId="6" xfId="0" applyNumberFormat="1" applyFont="1" applyFill="1" applyBorder="1" applyAlignment="1">
      <alignment horizontal="right" vertical="top"/>
    </xf>
    <xf numFmtId="9" fontId="4" fillId="0" borderId="9" xfId="0" applyNumberFormat="1" applyFont="1" applyFill="1" applyBorder="1" applyAlignment="1">
      <alignment horizontal="right" vertical="top"/>
    </xf>
    <xf numFmtId="9" fontId="4" fillId="7" borderId="16" xfId="0" applyNumberFormat="1" applyFont="1" applyFill="1" applyBorder="1" applyAlignment="1">
      <alignment horizontal="right" vertical="top"/>
    </xf>
    <xf numFmtId="165" fontId="7" fillId="11" borderId="25" xfId="0" applyNumberFormat="1" applyFont="1" applyFill="1" applyBorder="1" applyAlignment="1">
      <alignment horizontal="left" vertical="top"/>
    </xf>
    <xf numFmtId="165" fontId="3" fillId="0" borderId="21" xfId="0" applyNumberFormat="1" applyFont="1" applyFill="1" applyBorder="1" applyAlignment="1">
      <alignment horizontal="left" vertical="top"/>
    </xf>
    <xf numFmtId="165" fontId="3" fillId="0" borderId="22" xfId="0" applyNumberFormat="1" applyFont="1" applyFill="1" applyBorder="1" applyAlignment="1">
      <alignment horizontal="left" vertical="top"/>
    </xf>
    <xf numFmtId="165" fontId="4" fillId="0" borderId="21" xfId="0" applyNumberFormat="1" applyFont="1" applyFill="1" applyBorder="1" applyAlignment="1">
      <alignment horizontal="left" vertical="top"/>
    </xf>
    <xf numFmtId="165" fontId="3" fillId="13" borderId="25" xfId="0" applyNumberFormat="1" applyFont="1" applyFill="1" applyBorder="1" applyAlignment="1">
      <alignment horizontal="left" vertical="top"/>
    </xf>
    <xf numFmtId="165" fontId="3" fillId="14" borderId="21" xfId="0" applyNumberFormat="1" applyFont="1" applyFill="1" applyBorder="1" applyAlignment="1">
      <alignment horizontal="left" vertical="top"/>
    </xf>
    <xf numFmtId="165" fontId="7" fillId="0" borderId="21" xfId="0" applyNumberFormat="1" applyFont="1" applyFill="1" applyBorder="1" applyAlignment="1">
      <alignment horizontal="left" vertical="top"/>
    </xf>
    <xf numFmtId="165" fontId="3" fillId="12" borderId="21" xfId="0" applyNumberFormat="1" applyFont="1" applyFill="1" applyBorder="1" applyAlignment="1">
      <alignment horizontal="left" vertical="top"/>
    </xf>
    <xf numFmtId="165" fontId="3" fillId="15" borderId="21" xfId="0" applyNumberFormat="1" applyFont="1" applyFill="1" applyBorder="1" applyAlignment="1">
      <alignment horizontal="left" vertical="top"/>
    </xf>
    <xf numFmtId="165" fontId="3" fillId="16" borderId="21" xfId="0" applyNumberFormat="1" applyFont="1" applyFill="1" applyBorder="1" applyAlignment="1">
      <alignment horizontal="left" vertical="top"/>
    </xf>
    <xf numFmtId="165" fontId="3" fillId="17" borderId="21" xfId="0" applyNumberFormat="1" applyFont="1" applyFill="1" applyBorder="1" applyAlignment="1">
      <alignment horizontal="left" vertical="top"/>
    </xf>
    <xf numFmtId="165" fontId="3" fillId="8" borderId="22" xfId="0" applyNumberFormat="1" applyFont="1" applyFill="1" applyBorder="1" applyAlignment="1">
      <alignment horizontal="left" vertical="top"/>
    </xf>
    <xf numFmtId="165" fontId="3" fillId="18" borderId="21" xfId="0" applyNumberFormat="1" applyFont="1" applyFill="1" applyBorder="1" applyAlignment="1">
      <alignment horizontal="left" vertical="top"/>
    </xf>
    <xf numFmtId="165" fontId="8" fillId="18" borderId="21" xfId="0" applyNumberFormat="1" applyFont="1" applyFill="1" applyBorder="1" applyAlignment="1">
      <alignment horizontal="left" vertical="top"/>
    </xf>
    <xf numFmtId="165" fontId="9" fillId="18" borderId="21" xfId="0" applyNumberFormat="1" applyFont="1" applyFill="1" applyBorder="1" applyAlignment="1">
      <alignment horizontal="left" vertical="top"/>
    </xf>
    <xf numFmtId="165" fontId="4" fillId="9" borderId="23" xfId="0" applyNumberFormat="1" applyFont="1" applyFill="1" applyBorder="1" applyAlignment="1">
      <alignment horizontal="left" vertical="top"/>
    </xf>
    <xf numFmtId="165" fontId="4" fillId="7" borderId="23" xfId="0" applyNumberFormat="1" applyFont="1" applyFill="1" applyBorder="1" applyAlignment="1">
      <alignment horizontal="left" vertical="top"/>
    </xf>
    <xf numFmtId="165" fontId="3" fillId="10" borderId="23" xfId="0" applyNumberFormat="1" applyFont="1" applyFill="1" applyBorder="1" applyAlignment="1">
      <alignment horizontal="left" vertical="top"/>
    </xf>
    <xf numFmtId="165" fontId="4" fillId="0" borderId="22" xfId="0" applyNumberFormat="1" applyFont="1" applyFill="1" applyBorder="1" applyAlignment="1">
      <alignment horizontal="left" vertical="top"/>
    </xf>
    <xf numFmtId="165" fontId="3" fillId="8" borderId="24" xfId="0" applyNumberFormat="1" applyFont="1" applyFill="1" applyBorder="1" applyAlignment="1">
      <alignment horizontal="left" vertical="top"/>
    </xf>
    <xf numFmtId="165" fontId="7" fillId="0" borderId="25" xfId="0" applyNumberFormat="1" applyFont="1" applyFill="1" applyBorder="1" applyAlignment="1">
      <alignment horizontal="left" vertical="top"/>
    </xf>
    <xf numFmtId="165" fontId="4" fillId="9" borderId="14" xfId="0" applyNumberFormat="1" applyFont="1" applyFill="1" applyBorder="1" applyAlignment="1">
      <alignment horizontal="left" vertical="top"/>
    </xf>
    <xf numFmtId="165" fontId="4" fillId="0" borderId="25" xfId="0" applyNumberFormat="1" applyFont="1" applyFill="1" applyBorder="1" applyAlignment="1">
      <alignment horizontal="left" vertical="top"/>
    </xf>
    <xf numFmtId="165" fontId="3" fillId="0" borderId="24" xfId="0" applyNumberFormat="1" applyFont="1" applyFill="1" applyBorder="1" applyAlignment="1">
      <alignment horizontal="left" vertical="top"/>
    </xf>
    <xf numFmtId="165" fontId="3" fillId="0" borderId="25" xfId="0" applyNumberFormat="1" applyFont="1" applyFill="1" applyBorder="1" applyAlignment="1">
      <alignment horizontal="left" vertical="top"/>
    </xf>
    <xf numFmtId="165" fontId="4" fillId="10" borderId="23" xfId="0" applyNumberFormat="1" applyFont="1" applyFill="1" applyBorder="1" applyAlignment="1">
      <alignment horizontal="left" vertical="top"/>
    </xf>
    <xf numFmtId="1" fontId="3" fillId="10" borderId="15" xfId="0" applyNumberFormat="1" applyFont="1" applyFill="1" applyBorder="1" applyAlignment="1">
      <alignment horizontal="right" vertical="top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tabSelected="1" zoomScale="110" zoomScaleNormal="110" workbookViewId="0">
      <selection activeCell="L25" sqref="L25"/>
    </sheetView>
  </sheetViews>
  <sheetFormatPr defaultRowHeight="12.75" x14ac:dyDescent="0.2"/>
  <cols>
    <col min="1" max="1" width="6.6640625" customWidth="1"/>
    <col min="2" max="2" width="67.83203125" customWidth="1"/>
    <col min="3" max="5" width="16.83203125" bestFit="1" customWidth="1"/>
    <col min="6" max="7" width="16.83203125" customWidth="1"/>
    <col min="8" max="8" width="8.6640625" bestFit="1" customWidth="1"/>
    <col min="9" max="9" width="10.5" bestFit="1" customWidth="1"/>
    <col min="10" max="10" width="13.33203125" bestFit="1" customWidth="1"/>
    <col min="12" max="12" width="13.33203125" bestFit="1" customWidth="1"/>
  </cols>
  <sheetData>
    <row r="1" spans="1:9" ht="36" customHeight="1" x14ac:dyDescent="0.2">
      <c r="A1" s="3" t="s">
        <v>6</v>
      </c>
      <c r="B1" s="3" t="s">
        <v>7</v>
      </c>
      <c r="C1" s="36" t="s">
        <v>65</v>
      </c>
      <c r="D1" s="36" t="s">
        <v>69</v>
      </c>
      <c r="E1" s="36" t="s">
        <v>70</v>
      </c>
      <c r="F1" s="36" t="s">
        <v>74</v>
      </c>
      <c r="G1" s="36" t="s">
        <v>75</v>
      </c>
      <c r="H1" s="11" t="s">
        <v>0</v>
      </c>
      <c r="I1" s="12" t="s">
        <v>1</v>
      </c>
    </row>
    <row r="2" spans="1:9" ht="12" customHeight="1" x14ac:dyDescent="0.2">
      <c r="A2" s="13" t="s">
        <v>64</v>
      </c>
      <c r="B2" s="4" t="s">
        <v>8</v>
      </c>
      <c r="C2" s="75">
        <v>330000</v>
      </c>
      <c r="D2" s="75">
        <v>400000</v>
      </c>
      <c r="E2" s="75">
        <v>490000</v>
      </c>
      <c r="F2" s="75">
        <v>482274</v>
      </c>
      <c r="G2" s="75">
        <f>F2-E2</f>
        <v>-7726</v>
      </c>
      <c r="H2" s="37">
        <f>F2/E2*100</f>
        <v>98.42326530612246</v>
      </c>
      <c r="I2" s="68">
        <f>F2/$F$10</f>
        <v>0.65466851462461428</v>
      </c>
    </row>
    <row r="3" spans="1:9" ht="12" customHeight="1" x14ac:dyDescent="0.2">
      <c r="A3" s="13" t="s">
        <v>66</v>
      </c>
      <c r="B3" s="4" t="s">
        <v>9</v>
      </c>
      <c r="C3" s="75">
        <v>90000</v>
      </c>
      <c r="D3" s="75">
        <v>100000</v>
      </c>
      <c r="E3" s="75">
        <v>110000</v>
      </c>
      <c r="F3" s="75">
        <v>107789</v>
      </c>
      <c r="G3" s="75">
        <f t="shared" ref="G3:G46" si="0">F3-E3</f>
        <v>-2211</v>
      </c>
      <c r="H3" s="37">
        <f>F3/E3*100</f>
        <v>97.99</v>
      </c>
      <c r="I3" s="68">
        <f t="shared" ref="I3:I10" si="1">F3/$F$10</f>
        <v>0.14631944604700348</v>
      </c>
    </row>
    <row r="4" spans="1:9" ht="12" customHeight="1" x14ac:dyDescent="0.2">
      <c r="A4" s="13" t="s">
        <v>67</v>
      </c>
      <c r="B4" s="4" t="s">
        <v>10</v>
      </c>
      <c r="C4" s="75">
        <v>100000</v>
      </c>
      <c r="D4" s="75">
        <v>200000</v>
      </c>
      <c r="E4" s="75">
        <v>140000</v>
      </c>
      <c r="F4" s="75">
        <f>F5+F6</f>
        <v>125561</v>
      </c>
      <c r="G4" s="75">
        <f t="shared" si="0"/>
        <v>-14439</v>
      </c>
      <c r="H4" s="37">
        <f>F4/E4*100</f>
        <v>89.686428571428564</v>
      </c>
      <c r="I4" s="68">
        <f t="shared" si="1"/>
        <v>0.17044425651140471</v>
      </c>
    </row>
    <row r="5" spans="1:9" ht="12" customHeight="1" x14ac:dyDescent="0.2">
      <c r="A5" s="5" t="s">
        <v>11</v>
      </c>
      <c r="B5" s="6" t="s">
        <v>12</v>
      </c>
      <c r="C5" s="73">
        <v>95000</v>
      </c>
      <c r="D5" s="73">
        <v>190000</v>
      </c>
      <c r="E5" s="73">
        <v>140000</v>
      </c>
      <c r="F5" s="73">
        <v>125561</v>
      </c>
      <c r="G5" s="73">
        <f t="shared" si="0"/>
        <v>-14439</v>
      </c>
      <c r="H5" s="63">
        <f>F5/E5*100</f>
        <v>89.686428571428564</v>
      </c>
      <c r="I5" s="69">
        <f t="shared" si="1"/>
        <v>0.17044425651140471</v>
      </c>
    </row>
    <row r="6" spans="1:9" ht="12" customHeight="1" x14ac:dyDescent="0.2">
      <c r="A6" s="5" t="s">
        <v>13</v>
      </c>
      <c r="B6" s="6" t="s">
        <v>14</v>
      </c>
      <c r="C6" s="73">
        <v>5000</v>
      </c>
      <c r="D6" s="73">
        <v>10000</v>
      </c>
      <c r="E6" s="73">
        <v>0</v>
      </c>
      <c r="F6" s="73">
        <v>0</v>
      </c>
      <c r="G6" s="73">
        <f t="shared" si="0"/>
        <v>0</v>
      </c>
      <c r="H6" s="63"/>
      <c r="I6" s="69">
        <f t="shared" si="1"/>
        <v>0</v>
      </c>
    </row>
    <row r="7" spans="1:9" ht="12" customHeight="1" x14ac:dyDescent="0.2">
      <c r="A7" s="13" t="s">
        <v>71</v>
      </c>
      <c r="B7" s="4" t="s">
        <v>15</v>
      </c>
      <c r="C7" s="75">
        <v>20000</v>
      </c>
      <c r="D7" s="75">
        <v>30000</v>
      </c>
      <c r="E7" s="75">
        <v>22000</v>
      </c>
      <c r="F7" s="75">
        <v>21045</v>
      </c>
      <c r="G7" s="75">
        <f t="shared" si="0"/>
        <v>-955</v>
      </c>
      <c r="H7" s="37">
        <f>F7/E7*100</f>
        <v>95.659090909090907</v>
      </c>
      <c r="I7" s="68">
        <f t="shared" si="1"/>
        <v>2.8567782816977503E-2</v>
      </c>
    </row>
    <row r="8" spans="1:9" ht="24" customHeight="1" x14ac:dyDescent="0.2">
      <c r="A8" s="14" t="s">
        <v>72</v>
      </c>
      <c r="B8" s="8" t="s">
        <v>60</v>
      </c>
      <c r="C8" s="75">
        <v>0</v>
      </c>
      <c r="D8" s="75">
        <v>0</v>
      </c>
      <c r="E8" s="75">
        <v>0</v>
      </c>
      <c r="F8" s="75">
        <v>0</v>
      </c>
      <c r="G8" s="75">
        <f t="shared" si="0"/>
        <v>0</v>
      </c>
      <c r="H8" s="37"/>
      <c r="I8" s="68">
        <f t="shared" si="1"/>
        <v>0</v>
      </c>
    </row>
    <row r="9" spans="1:9" ht="12" customHeight="1" thickBot="1" x14ac:dyDescent="0.25">
      <c r="A9" s="13" t="s">
        <v>73</v>
      </c>
      <c r="B9" s="23" t="s">
        <v>16</v>
      </c>
      <c r="C9" s="90">
        <v>1000</v>
      </c>
      <c r="D9" s="90">
        <v>1000</v>
      </c>
      <c r="E9" s="90">
        <v>0</v>
      </c>
      <c r="F9" s="90">
        <v>0</v>
      </c>
      <c r="G9" s="90">
        <f t="shared" si="0"/>
        <v>0</v>
      </c>
      <c r="H9" s="38"/>
      <c r="I9" s="70">
        <f t="shared" si="1"/>
        <v>0</v>
      </c>
    </row>
    <row r="10" spans="1:9" ht="15" customHeight="1" thickBot="1" x14ac:dyDescent="0.25">
      <c r="A10" s="22"/>
      <c r="B10" s="27" t="s">
        <v>17</v>
      </c>
      <c r="C10" s="88">
        <f>SUM(C2,C3,C4,C7,C8,C9)</f>
        <v>541000</v>
      </c>
      <c r="D10" s="88">
        <f>SUM(D2:D4,D7:D9)</f>
        <v>731000</v>
      </c>
      <c r="E10" s="88">
        <f>E2+E3+E4+E7</f>
        <v>762000</v>
      </c>
      <c r="F10" s="88">
        <f>F2+F3+F4+F7</f>
        <v>736669</v>
      </c>
      <c r="G10" s="88">
        <f t="shared" si="0"/>
        <v>-25331</v>
      </c>
      <c r="H10" s="61">
        <f>F10/E10*100</f>
        <v>96.675721784776897</v>
      </c>
      <c r="I10" s="71">
        <f t="shared" si="1"/>
        <v>1</v>
      </c>
    </row>
    <row r="11" spans="1:9" ht="24" customHeight="1" thickBot="1" x14ac:dyDescent="0.25">
      <c r="A11" s="7" t="s">
        <v>6</v>
      </c>
      <c r="B11" s="24" t="s">
        <v>18</v>
      </c>
      <c r="C11" s="91"/>
      <c r="D11" s="91"/>
      <c r="E11" s="91"/>
      <c r="F11" s="91"/>
      <c r="G11" s="91"/>
      <c r="H11" s="25"/>
      <c r="I11" s="26"/>
    </row>
    <row r="12" spans="1:9" ht="12" customHeight="1" thickBot="1" x14ac:dyDescent="0.25">
      <c r="A12" s="16" t="s">
        <v>19</v>
      </c>
      <c r="B12" s="19" t="s">
        <v>20</v>
      </c>
      <c r="C12" s="87">
        <f>C14+C13</f>
        <v>115000</v>
      </c>
      <c r="D12" s="87">
        <f>SUM(D13:D14)</f>
        <v>175000</v>
      </c>
      <c r="E12" s="87">
        <f>E13+E14</f>
        <v>225000</v>
      </c>
      <c r="F12" s="87">
        <f>F13+F14</f>
        <v>234292</v>
      </c>
      <c r="G12" s="87">
        <f t="shared" si="0"/>
        <v>9292</v>
      </c>
      <c r="H12" s="60">
        <f>F12/E12*100</f>
        <v>104.12977777777779</v>
      </c>
      <c r="I12" s="51">
        <f>F12/$F$45</f>
        <v>0.25900638970571976</v>
      </c>
    </row>
    <row r="13" spans="1:9" ht="12" customHeight="1" x14ac:dyDescent="0.2">
      <c r="A13" s="13" t="s">
        <v>64</v>
      </c>
      <c r="B13" s="18" t="s">
        <v>21</v>
      </c>
      <c r="C13" s="92">
        <v>75000</v>
      </c>
      <c r="D13" s="92">
        <v>145000</v>
      </c>
      <c r="E13" s="92">
        <v>155000</v>
      </c>
      <c r="F13" s="72">
        <v>162566</v>
      </c>
      <c r="G13" s="72">
        <f t="shared" si="0"/>
        <v>7566</v>
      </c>
      <c r="H13" s="64">
        <f>F13/E13*100</f>
        <v>104.88129032258064</v>
      </c>
      <c r="I13" s="65">
        <f t="shared" ref="I13:I46" si="2">F13/$F$45</f>
        <v>0.17971434256782154</v>
      </c>
    </row>
    <row r="14" spans="1:9" ht="12" customHeight="1" x14ac:dyDescent="0.2">
      <c r="A14" s="13" t="s">
        <v>66</v>
      </c>
      <c r="B14" s="4" t="s">
        <v>22</v>
      </c>
      <c r="C14" s="78">
        <v>40000</v>
      </c>
      <c r="D14" s="78">
        <v>30000</v>
      </c>
      <c r="E14" s="78">
        <v>70000</v>
      </c>
      <c r="F14" s="78">
        <f>F15+F16</f>
        <v>71726</v>
      </c>
      <c r="G14" s="78">
        <f t="shared" si="0"/>
        <v>1726</v>
      </c>
      <c r="H14" s="62">
        <f>F14/E14*100</f>
        <v>102.4657142857143</v>
      </c>
      <c r="I14" s="66">
        <f t="shared" si="2"/>
        <v>7.9292047137898253E-2</v>
      </c>
    </row>
    <row r="15" spans="1:9" ht="12" customHeight="1" x14ac:dyDescent="0.2">
      <c r="A15" s="5" t="s">
        <v>23</v>
      </c>
      <c r="B15" s="8" t="s">
        <v>24</v>
      </c>
      <c r="C15" s="73">
        <v>35000</v>
      </c>
      <c r="D15" s="73">
        <v>25000</v>
      </c>
      <c r="E15" s="73">
        <v>70000</v>
      </c>
      <c r="F15" s="79">
        <v>71726</v>
      </c>
      <c r="G15" s="79">
        <f t="shared" si="0"/>
        <v>1726</v>
      </c>
      <c r="H15" s="37">
        <f>F15/E15*100</f>
        <v>102.4657142857143</v>
      </c>
      <c r="I15" s="53">
        <f t="shared" si="2"/>
        <v>7.9292047137898253E-2</v>
      </c>
    </row>
    <row r="16" spans="1:9" ht="12" customHeight="1" thickBot="1" x14ac:dyDescent="0.25">
      <c r="A16" s="5" t="s">
        <v>25</v>
      </c>
      <c r="B16" s="20" t="s">
        <v>26</v>
      </c>
      <c r="C16" s="74">
        <v>5000</v>
      </c>
      <c r="D16" s="74">
        <v>5000</v>
      </c>
      <c r="E16" s="74">
        <v>0</v>
      </c>
      <c r="F16" s="74"/>
      <c r="G16" s="74">
        <f t="shared" si="0"/>
        <v>0</v>
      </c>
      <c r="H16" s="38"/>
      <c r="I16" s="55">
        <f t="shared" si="2"/>
        <v>0</v>
      </c>
    </row>
    <row r="17" spans="1:12" ht="12" customHeight="1" thickBot="1" x14ac:dyDescent="0.25">
      <c r="A17" s="16" t="s">
        <v>27</v>
      </c>
      <c r="B17" s="19" t="s">
        <v>28</v>
      </c>
      <c r="C17" s="93">
        <f>C21+C18</f>
        <v>262000</v>
      </c>
      <c r="D17" s="93">
        <f>D21+D18</f>
        <v>291000</v>
      </c>
      <c r="E17" s="93">
        <f>E18+E21</f>
        <v>412000</v>
      </c>
      <c r="F17" s="93">
        <f>F18+F21</f>
        <v>416747</v>
      </c>
      <c r="G17" s="93">
        <f t="shared" si="0"/>
        <v>4747</v>
      </c>
      <c r="H17" s="59">
        <f>F17/E17*100</f>
        <v>101.15218446601941</v>
      </c>
      <c r="I17" s="51">
        <f t="shared" si="2"/>
        <v>0.460707731765018</v>
      </c>
      <c r="L17" s="1"/>
    </row>
    <row r="18" spans="1:12" ht="25.5" x14ac:dyDescent="0.2">
      <c r="A18" s="14" t="s">
        <v>64</v>
      </c>
      <c r="B18" s="21" t="s">
        <v>61</v>
      </c>
      <c r="C18" s="94">
        <v>20000</v>
      </c>
      <c r="D18" s="94">
        <v>20000</v>
      </c>
      <c r="E18" s="94">
        <f>E19+E20</f>
        <v>3000</v>
      </c>
      <c r="F18" s="94">
        <f>F19+F20</f>
        <v>5944</v>
      </c>
      <c r="G18" s="94">
        <f t="shared" si="0"/>
        <v>2944</v>
      </c>
      <c r="H18" s="39">
        <f>F18/E18*100</f>
        <v>198.13333333333333</v>
      </c>
      <c r="I18" s="52">
        <f t="shared" si="2"/>
        <v>6.5710053284397177E-3</v>
      </c>
    </row>
    <row r="19" spans="1:12" ht="12" customHeight="1" x14ac:dyDescent="0.2">
      <c r="A19" s="5" t="s">
        <v>29</v>
      </c>
      <c r="B19" s="8" t="s">
        <v>30</v>
      </c>
      <c r="C19" s="73">
        <v>15000</v>
      </c>
      <c r="D19" s="73">
        <v>15000</v>
      </c>
      <c r="E19" s="73">
        <v>0</v>
      </c>
      <c r="F19" s="73">
        <v>0</v>
      </c>
      <c r="G19" s="73">
        <f t="shared" si="0"/>
        <v>0</v>
      </c>
      <c r="H19" s="40"/>
      <c r="I19" s="53">
        <f t="shared" si="2"/>
        <v>0</v>
      </c>
    </row>
    <row r="20" spans="1:12" ht="12" customHeight="1" x14ac:dyDescent="0.2">
      <c r="A20" s="5" t="s">
        <v>31</v>
      </c>
      <c r="B20" s="8" t="s">
        <v>32</v>
      </c>
      <c r="C20" s="73">
        <v>5000</v>
      </c>
      <c r="D20" s="73">
        <v>5000</v>
      </c>
      <c r="E20" s="73">
        <v>3000</v>
      </c>
      <c r="F20" s="73">
        <f>1875+4069</f>
        <v>5944</v>
      </c>
      <c r="G20" s="73">
        <f t="shared" si="0"/>
        <v>2944</v>
      </c>
      <c r="H20" s="40">
        <f t="shared" ref="H20:H27" si="3">F20/E20*100</f>
        <v>198.13333333333333</v>
      </c>
      <c r="I20" s="53">
        <f t="shared" si="2"/>
        <v>6.5710053284397177E-3</v>
      </c>
    </row>
    <row r="21" spans="1:12" ht="12" customHeight="1" x14ac:dyDescent="0.2">
      <c r="A21" s="13" t="s">
        <v>66</v>
      </c>
      <c r="B21" s="4" t="s">
        <v>33</v>
      </c>
      <c r="C21" s="75">
        <f>C25+C24+C23+C22</f>
        <v>242000</v>
      </c>
      <c r="D21" s="75">
        <f>SUM(D22:D25)</f>
        <v>271000</v>
      </c>
      <c r="E21" s="75">
        <f>E22+E23+E24+E25</f>
        <v>409000</v>
      </c>
      <c r="F21" s="75">
        <f>F22+F23+F24+F25</f>
        <v>410803</v>
      </c>
      <c r="G21" s="75">
        <f t="shared" si="0"/>
        <v>1803</v>
      </c>
      <c r="H21" s="41">
        <f t="shared" si="3"/>
        <v>100.44083129584351</v>
      </c>
      <c r="I21" s="54">
        <f t="shared" si="2"/>
        <v>0.45413672643657832</v>
      </c>
    </row>
    <row r="22" spans="1:12" ht="12" customHeight="1" x14ac:dyDescent="0.2">
      <c r="A22" s="5" t="s">
        <v>23</v>
      </c>
      <c r="B22" s="9" t="s">
        <v>34</v>
      </c>
      <c r="C22" s="73">
        <v>170000</v>
      </c>
      <c r="D22" s="73">
        <v>200000</v>
      </c>
      <c r="E22" s="73">
        <v>317000</v>
      </c>
      <c r="F22" s="80">
        <v>316050</v>
      </c>
      <c r="G22" s="80">
        <f t="shared" si="0"/>
        <v>-950</v>
      </c>
      <c r="H22" s="40">
        <f t="shared" si="3"/>
        <v>99.70031545741324</v>
      </c>
      <c r="I22" s="53">
        <f t="shared" si="2"/>
        <v>0.34938866656348805</v>
      </c>
      <c r="L22" s="1"/>
    </row>
    <row r="23" spans="1:12" ht="12" customHeight="1" x14ac:dyDescent="0.2">
      <c r="A23" s="5" t="s">
        <v>25</v>
      </c>
      <c r="B23" s="9" t="s">
        <v>35</v>
      </c>
      <c r="C23" s="73">
        <v>27000</v>
      </c>
      <c r="D23" s="73">
        <v>62000</v>
      </c>
      <c r="E23" s="73">
        <v>56000</v>
      </c>
      <c r="F23" s="81">
        <v>55942</v>
      </c>
      <c r="G23" s="81">
        <f t="shared" si="0"/>
        <v>-58</v>
      </c>
      <c r="H23" s="40">
        <f t="shared" si="3"/>
        <v>99.896428571428572</v>
      </c>
      <c r="I23" s="53">
        <f t="shared" si="2"/>
        <v>6.1843065289968822E-2</v>
      </c>
    </row>
    <row r="24" spans="1:12" ht="12" customHeight="1" x14ac:dyDescent="0.2">
      <c r="A24" s="5" t="s">
        <v>36</v>
      </c>
      <c r="B24" s="9" t="s">
        <v>37</v>
      </c>
      <c r="C24" s="73">
        <v>40000</v>
      </c>
      <c r="D24" s="73">
        <v>4000</v>
      </c>
      <c r="E24" s="73">
        <v>15000</v>
      </c>
      <c r="F24" s="82">
        <v>21000</v>
      </c>
      <c r="G24" s="82">
        <f t="shared" si="0"/>
        <v>6000</v>
      </c>
      <c r="H24" s="40">
        <f t="shared" si="3"/>
        <v>140</v>
      </c>
      <c r="I24" s="53">
        <f t="shared" si="2"/>
        <v>2.321519379159389E-2</v>
      </c>
    </row>
    <row r="25" spans="1:12" ht="26.25" thickBot="1" x14ac:dyDescent="0.25">
      <c r="A25" s="10" t="s">
        <v>38</v>
      </c>
      <c r="B25" s="17" t="s">
        <v>63</v>
      </c>
      <c r="C25" s="74">
        <v>5000</v>
      </c>
      <c r="D25" s="74">
        <v>5000</v>
      </c>
      <c r="E25" s="74">
        <v>21000</v>
      </c>
      <c r="F25" s="83">
        <v>17811</v>
      </c>
      <c r="G25" s="83">
        <f t="shared" si="0"/>
        <v>-3189</v>
      </c>
      <c r="H25" s="42">
        <f t="shared" si="3"/>
        <v>84.814285714285717</v>
      </c>
      <c r="I25" s="55">
        <f t="shared" si="2"/>
        <v>1.9689800791527559E-2</v>
      </c>
    </row>
    <row r="26" spans="1:12" ht="12" customHeight="1" thickBot="1" x14ac:dyDescent="0.25">
      <c r="A26" s="16" t="s">
        <v>39</v>
      </c>
      <c r="B26" s="19" t="s">
        <v>40</v>
      </c>
      <c r="C26" s="93">
        <f>C30+C27</f>
        <v>54000</v>
      </c>
      <c r="D26" s="93">
        <f>D30+D27</f>
        <v>55000</v>
      </c>
      <c r="E26" s="93">
        <f>E27+E30</f>
        <v>33000</v>
      </c>
      <c r="F26" s="93">
        <f>F27+F30</f>
        <v>31803</v>
      </c>
      <c r="G26" s="93">
        <f t="shared" si="0"/>
        <v>-1197</v>
      </c>
      <c r="H26" s="43">
        <f t="shared" si="3"/>
        <v>96.372727272727275</v>
      </c>
      <c r="I26" s="51">
        <f t="shared" si="2"/>
        <v>3.5157752769240977E-2</v>
      </c>
    </row>
    <row r="27" spans="1:12" ht="12" customHeight="1" x14ac:dyDescent="0.2">
      <c r="A27" s="15" t="s">
        <v>64</v>
      </c>
      <c r="B27" s="18" t="s">
        <v>3</v>
      </c>
      <c r="C27" s="94">
        <v>9000</v>
      </c>
      <c r="D27" s="94">
        <v>10000</v>
      </c>
      <c r="E27" s="94">
        <f>9000</f>
        <v>9000</v>
      </c>
      <c r="F27" s="94">
        <f>F28+F29</f>
        <v>8053</v>
      </c>
      <c r="G27" s="94">
        <f t="shared" si="0"/>
        <v>-947</v>
      </c>
      <c r="H27" s="44">
        <f t="shared" si="3"/>
        <v>89.477777777777774</v>
      </c>
      <c r="I27" s="52">
        <f t="shared" si="2"/>
        <v>8.9024740763669324E-3</v>
      </c>
    </row>
    <row r="28" spans="1:12" ht="12" customHeight="1" x14ac:dyDescent="0.2">
      <c r="A28" s="5" t="s">
        <v>29</v>
      </c>
      <c r="B28" s="8" t="s">
        <v>41</v>
      </c>
      <c r="C28" s="73">
        <v>3000</v>
      </c>
      <c r="D28" s="73">
        <v>4000</v>
      </c>
      <c r="E28" s="73"/>
      <c r="F28" s="73">
        <v>0</v>
      </c>
      <c r="G28" s="73">
        <f t="shared" si="0"/>
        <v>0</v>
      </c>
      <c r="H28" s="45"/>
      <c r="I28" s="53">
        <f t="shared" si="2"/>
        <v>0</v>
      </c>
    </row>
    <row r="29" spans="1:12" ht="12" customHeight="1" x14ac:dyDescent="0.2">
      <c r="A29" s="5" t="s">
        <v>31</v>
      </c>
      <c r="B29" s="8" t="s">
        <v>42</v>
      </c>
      <c r="C29" s="73">
        <v>6000</v>
      </c>
      <c r="D29" s="73">
        <v>6000</v>
      </c>
      <c r="E29" s="73">
        <v>9000</v>
      </c>
      <c r="F29" s="84">
        <v>8053</v>
      </c>
      <c r="G29" s="84">
        <f t="shared" si="0"/>
        <v>-947</v>
      </c>
      <c r="H29" s="45">
        <f>F29/E29*100</f>
        <v>89.477777777777774</v>
      </c>
      <c r="I29" s="53">
        <f t="shared" si="2"/>
        <v>8.9024740763669324E-3</v>
      </c>
    </row>
    <row r="30" spans="1:12" ht="12" customHeight="1" x14ac:dyDescent="0.2">
      <c r="A30" s="15" t="s">
        <v>66</v>
      </c>
      <c r="B30" s="4" t="s">
        <v>2</v>
      </c>
      <c r="C30" s="75">
        <f>C34+C33+C32+C31</f>
        <v>45000</v>
      </c>
      <c r="D30" s="75">
        <f>SUM(D31:D34)</f>
        <v>45000</v>
      </c>
      <c r="E30" s="75">
        <f>E31+E33</f>
        <v>24000</v>
      </c>
      <c r="F30" s="75">
        <f>F31+F32+F33+F34</f>
        <v>23750</v>
      </c>
      <c r="G30" s="75">
        <f t="shared" si="0"/>
        <v>-250</v>
      </c>
      <c r="H30" s="37">
        <f>F30/E30*100</f>
        <v>98.958333333333343</v>
      </c>
      <c r="I30" s="54">
        <f t="shared" si="2"/>
        <v>2.6255278692874039E-2</v>
      </c>
    </row>
    <row r="31" spans="1:12" ht="12" customHeight="1" x14ac:dyDescent="0.2">
      <c r="A31" s="5" t="s">
        <v>23</v>
      </c>
      <c r="B31" s="8" t="s">
        <v>43</v>
      </c>
      <c r="C31" s="73">
        <v>30000</v>
      </c>
      <c r="D31" s="73">
        <v>30000</v>
      </c>
      <c r="E31" s="73">
        <v>16000</v>
      </c>
      <c r="F31" s="85">
        <v>16200</v>
      </c>
      <c r="G31" s="85">
        <f t="shared" si="0"/>
        <v>200</v>
      </c>
      <c r="H31" s="45">
        <f>F31/E31*100</f>
        <v>101.25</v>
      </c>
      <c r="I31" s="53">
        <f t="shared" si="2"/>
        <v>1.7908863782086715E-2</v>
      </c>
    </row>
    <row r="32" spans="1:12" ht="12" customHeight="1" x14ac:dyDescent="0.2">
      <c r="A32" s="5" t="s">
        <v>25</v>
      </c>
      <c r="B32" s="8" t="s">
        <v>44</v>
      </c>
      <c r="C32" s="73">
        <v>3000</v>
      </c>
      <c r="D32" s="73">
        <v>3000</v>
      </c>
      <c r="E32" s="73"/>
      <c r="F32" s="73">
        <v>0</v>
      </c>
      <c r="G32" s="73">
        <f t="shared" si="0"/>
        <v>0</v>
      </c>
      <c r="H32" s="45"/>
      <c r="I32" s="53">
        <f t="shared" si="2"/>
        <v>0</v>
      </c>
    </row>
    <row r="33" spans="1:12" ht="12" customHeight="1" x14ac:dyDescent="0.2">
      <c r="A33" s="5" t="s">
        <v>36</v>
      </c>
      <c r="B33" s="8" t="s">
        <v>45</v>
      </c>
      <c r="C33" s="73">
        <v>10000</v>
      </c>
      <c r="D33" s="73">
        <v>10000</v>
      </c>
      <c r="E33" s="73">
        <v>8000</v>
      </c>
      <c r="F33" s="86">
        <v>7550</v>
      </c>
      <c r="G33" s="86">
        <f t="shared" si="0"/>
        <v>-450</v>
      </c>
      <c r="H33" s="45">
        <f>F33/E33*100</f>
        <v>94.375</v>
      </c>
      <c r="I33" s="53">
        <f t="shared" si="2"/>
        <v>8.3464149107873274E-3</v>
      </c>
    </row>
    <row r="34" spans="1:12" ht="12" customHeight="1" thickBot="1" x14ac:dyDescent="0.25">
      <c r="A34" s="5" t="s">
        <v>38</v>
      </c>
      <c r="B34" s="20" t="s">
        <v>46</v>
      </c>
      <c r="C34" s="74">
        <v>2000</v>
      </c>
      <c r="D34" s="74">
        <v>2000</v>
      </c>
      <c r="E34" s="74"/>
      <c r="F34" s="74">
        <v>0</v>
      </c>
      <c r="G34" s="74">
        <f t="shared" si="0"/>
        <v>0</v>
      </c>
      <c r="H34" s="46"/>
      <c r="I34" s="55">
        <f t="shared" si="2"/>
        <v>0</v>
      </c>
    </row>
    <row r="35" spans="1:12" ht="12" customHeight="1" thickBot="1" x14ac:dyDescent="0.25">
      <c r="A35" s="28" t="s">
        <v>47</v>
      </c>
      <c r="B35" s="19" t="s">
        <v>4</v>
      </c>
      <c r="C35" s="87">
        <v>24000</v>
      </c>
      <c r="D35" s="87">
        <f>SUM(D36)</f>
        <v>25000</v>
      </c>
      <c r="E35" s="87"/>
      <c r="F35" s="87">
        <f>F36</f>
        <v>0</v>
      </c>
      <c r="G35" s="87">
        <f t="shared" si="0"/>
        <v>0</v>
      </c>
      <c r="H35" s="47"/>
      <c r="I35" s="51">
        <f t="shared" si="2"/>
        <v>0</v>
      </c>
    </row>
    <row r="36" spans="1:12" ht="12" customHeight="1" thickBot="1" x14ac:dyDescent="0.25">
      <c r="A36" s="13" t="s">
        <v>64</v>
      </c>
      <c r="B36" s="29" t="s">
        <v>48</v>
      </c>
      <c r="C36" s="95">
        <v>24000</v>
      </c>
      <c r="D36" s="95">
        <v>25000</v>
      </c>
      <c r="E36" s="95">
        <v>4000</v>
      </c>
      <c r="F36" s="95">
        <v>0</v>
      </c>
      <c r="G36" s="95">
        <f t="shared" si="0"/>
        <v>-4000</v>
      </c>
      <c r="H36" s="48">
        <f>F36/E36*100</f>
        <v>0</v>
      </c>
      <c r="I36" s="56">
        <f t="shared" si="2"/>
        <v>0</v>
      </c>
    </row>
    <row r="37" spans="1:12" ht="12" customHeight="1" thickBot="1" x14ac:dyDescent="0.25">
      <c r="A37" s="16" t="s">
        <v>49</v>
      </c>
      <c r="B37" s="19" t="s">
        <v>5</v>
      </c>
      <c r="C37" s="87">
        <v>3000</v>
      </c>
      <c r="D37" s="87">
        <f>SUM(D38)</f>
        <v>3000</v>
      </c>
      <c r="E37" s="87"/>
      <c r="F37" s="87">
        <f>F38</f>
        <v>0</v>
      </c>
      <c r="G37" s="87">
        <f t="shared" si="0"/>
        <v>0</v>
      </c>
      <c r="H37" s="47"/>
      <c r="I37" s="51">
        <f t="shared" si="2"/>
        <v>0</v>
      </c>
    </row>
    <row r="38" spans="1:12" ht="12" customHeight="1" thickBot="1" x14ac:dyDescent="0.25">
      <c r="A38" s="13" t="s">
        <v>64</v>
      </c>
      <c r="B38" s="29" t="s">
        <v>68</v>
      </c>
      <c r="C38" s="95">
        <v>3000</v>
      </c>
      <c r="D38" s="95">
        <v>3000</v>
      </c>
      <c r="E38" s="95">
        <v>0</v>
      </c>
      <c r="F38" s="95">
        <v>0</v>
      </c>
      <c r="G38" s="95">
        <f t="shared" si="0"/>
        <v>0</v>
      </c>
      <c r="H38" s="48"/>
      <c r="I38" s="56">
        <f t="shared" si="2"/>
        <v>0</v>
      </c>
    </row>
    <row r="39" spans="1:12" ht="12" customHeight="1" thickBot="1" x14ac:dyDescent="0.25">
      <c r="A39" s="16" t="s">
        <v>50</v>
      </c>
      <c r="B39" s="19" t="s">
        <v>51</v>
      </c>
      <c r="C39" s="87">
        <f>C42+C41+C40</f>
        <v>14000</v>
      </c>
      <c r="D39" s="87">
        <f>SUM(D40:D42)</f>
        <v>12000</v>
      </c>
      <c r="E39" s="87">
        <f>E40+E41+E42</f>
        <v>6500</v>
      </c>
      <c r="F39" s="87">
        <f>F40+F41</f>
        <v>6288</v>
      </c>
      <c r="G39" s="87">
        <f t="shared" si="0"/>
        <v>-212</v>
      </c>
      <c r="H39" s="47">
        <f>F39/E39*100</f>
        <v>96.738461538461536</v>
      </c>
      <c r="I39" s="51">
        <f t="shared" si="2"/>
        <v>6.9512923124543987E-3</v>
      </c>
    </row>
    <row r="40" spans="1:12" ht="12" customHeight="1" x14ac:dyDescent="0.2">
      <c r="A40" s="13" t="s">
        <v>64</v>
      </c>
      <c r="B40" s="21" t="s">
        <v>52</v>
      </c>
      <c r="C40" s="96">
        <v>3000</v>
      </c>
      <c r="D40" s="96">
        <v>10000</v>
      </c>
      <c r="E40" s="96">
        <v>4500</v>
      </c>
      <c r="F40" s="76">
        <v>4688</v>
      </c>
      <c r="G40" s="76">
        <f t="shared" si="0"/>
        <v>188</v>
      </c>
      <c r="H40" s="49">
        <f>F40/E40*100</f>
        <v>104.17777777777776</v>
      </c>
      <c r="I40" s="57">
        <f t="shared" si="2"/>
        <v>5.1825156426186739E-3</v>
      </c>
    </row>
    <row r="41" spans="1:12" ht="12" customHeight="1" x14ac:dyDescent="0.2">
      <c r="A41" s="13" t="s">
        <v>66</v>
      </c>
      <c r="B41" s="8" t="s">
        <v>53</v>
      </c>
      <c r="C41" s="73">
        <v>4000</v>
      </c>
      <c r="D41" s="73">
        <v>2000</v>
      </c>
      <c r="E41" s="73">
        <v>2000</v>
      </c>
      <c r="F41" s="77">
        <v>1600</v>
      </c>
      <c r="G41" s="77">
        <f t="shared" si="0"/>
        <v>-400</v>
      </c>
      <c r="H41" s="40">
        <f>F41/E41*100</f>
        <v>80</v>
      </c>
      <c r="I41" s="53">
        <f t="shared" si="2"/>
        <v>1.7687766698357248E-3</v>
      </c>
    </row>
    <row r="42" spans="1:12" ht="12" customHeight="1" thickBot="1" x14ac:dyDescent="0.25">
      <c r="A42" s="13" t="s">
        <v>67</v>
      </c>
      <c r="B42" s="20" t="s">
        <v>54</v>
      </c>
      <c r="C42" s="74">
        <v>7000</v>
      </c>
      <c r="D42" s="74">
        <v>0</v>
      </c>
      <c r="E42" s="74"/>
      <c r="F42" s="74">
        <v>0</v>
      </c>
      <c r="G42" s="74">
        <f t="shared" si="0"/>
        <v>0</v>
      </c>
      <c r="H42" s="46"/>
      <c r="I42" s="55">
        <f t="shared" si="2"/>
        <v>0</v>
      </c>
    </row>
    <row r="43" spans="1:12" ht="12" customHeight="1" thickBot="1" x14ac:dyDescent="0.25">
      <c r="A43" s="16" t="s">
        <v>55</v>
      </c>
      <c r="B43" s="19" t="s">
        <v>56</v>
      </c>
      <c r="C43" s="87">
        <v>69000</v>
      </c>
      <c r="D43" s="87">
        <f>300000*0.3</f>
        <v>90000</v>
      </c>
      <c r="E43" s="87">
        <v>126500</v>
      </c>
      <c r="F43" s="87">
        <v>95972</v>
      </c>
      <c r="G43" s="87">
        <f t="shared" si="0"/>
        <v>-30528</v>
      </c>
      <c r="H43" s="47">
        <f>F43/E43*100</f>
        <v>75.867193675889339</v>
      </c>
      <c r="I43" s="51">
        <f t="shared" si="2"/>
        <v>0.10609564659842137</v>
      </c>
    </row>
    <row r="44" spans="1:12" ht="24" customHeight="1" thickBot="1" x14ac:dyDescent="0.25">
      <c r="A44" s="30" t="s">
        <v>57</v>
      </c>
      <c r="B44" s="31" t="s">
        <v>62</v>
      </c>
      <c r="C44" s="87">
        <v>0</v>
      </c>
      <c r="D44" s="87">
        <v>80000</v>
      </c>
      <c r="E44" s="87">
        <v>120000</v>
      </c>
      <c r="F44" s="87">
        <v>119478</v>
      </c>
      <c r="G44" s="87">
        <f t="shared" si="0"/>
        <v>-522</v>
      </c>
      <c r="H44" s="47">
        <f>F44/E44*100</f>
        <v>99.564999999999998</v>
      </c>
      <c r="I44" s="51">
        <f t="shared" si="2"/>
        <v>0.13208118684914547</v>
      </c>
    </row>
    <row r="45" spans="1:12" ht="14.1" customHeight="1" thickBot="1" x14ac:dyDescent="0.25">
      <c r="A45" s="32"/>
      <c r="B45" s="33" t="s">
        <v>58</v>
      </c>
      <c r="C45" s="97">
        <f>C12+C17+C26+C37+C39+C43+C44+C35</f>
        <v>541000</v>
      </c>
      <c r="D45" s="97">
        <f>D44+D43+D39+D37+D35+D26+D17+D12</f>
        <v>731000</v>
      </c>
      <c r="E45" s="97">
        <f>E44+E43+E39+E37+E35+E26+E17+E12</f>
        <v>923000</v>
      </c>
      <c r="F45" s="97">
        <f>F12+F17+F26+F35+F37+F39+F43+F44</f>
        <v>904580</v>
      </c>
      <c r="G45" s="97">
        <f t="shared" si="0"/>
        <v>-18420</v>
      </c>
      <c r="H45" s="50">
        <f>F45/E45*100</f>
        <v>98.004333694474539</v>
      </c>
      <c r="I45" s="58">
        <f t="shared" si="2"/>
        <v>1</v>
      </c>
      <c r="L45" s="1"/>
    </row>
    <row r="46" spans="1:12" ht="39" thickBot="1" x14ac:dyDescent="0.25">
      <c r="A46" s="34"/>
      <c r="B46" s="35" t="s">
        <v>59</v>
      </c>
      <c r="C46" s="89"/>
      <c r="D46" s="89"/>
      <c r="E46" s="89">
        <f>E45-E10</f>
        <v>161000</v>
      </c>
      <c r="F46" s="89">
        <f>F45-F10</f>
        <v>167911</v>
      </c>
      <c r="G46" s="89">
        <f t="shared" si="0"/>
        <v>6911</v>
      </c>
      <c r="H46" s="98">
        <f>F46/E46*100</f>
        <v>104.29254658385094</v>
      </c>
      <c r="I46" s="67">
        <f t="shared" si="2"/>
        <v>0.18562316213049149</v>
      </c>
    </row>
    <row r="50" spans="3:7" x14ac:dyDescent="0.2">
      <c r="C50" s="1"/>
      <c r="D50" s="1"/>
      <c r="E50" s="1"/>
      <c r="F50" s="1"/>
      <c r="G50" s="1"/>
    </row>
  </sheetData>
  <pageMargins left="0.7" right="0.7" top="0.75" bottom="0.75" header="0.3" footer="0.3"/>
  <pageSetup paperSize="9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C13"/>
  <sheetViews>
    <sheetView workbookViewId="0">
      <selection activeCell="E8" sqref="E8"/>
    </sheetView>
  </sheetViews>
  <sheetFormatPr defaultRowHeight="12.75" x14ac:dyDescent="0.2"/>
  <cols>
    <col min="3" max="3" width="14.83203125" bestFit="1" customWidth="1"/>
  </cols>
  <sheetData>
    <row r="3" spans="3:3" x14ac:dyDescent="0.2">
      <c r="C3" s="1">
        <f>5561.3*6.5</f>
        <v>36148.450000000004</v>
      </c>
    </row>
    <row r="4" spans="3:3" x14ac:dyDescent="0.2">
      <c r="C4" s="1">
        <f>5561.3*3.5</f>
        <v>19464.55</v>
      </c>
    </row>
    <row r="5" spans="3:3" x14ac:dyDescent="0.2">
      <c r="C5" s="1">
        <f>1800*1.175*2</f>
        <v>4230</v>
      </c>
    </row>
    <row r="6" spans="3:3" x14ac:dyDescent="0.2">
      <c r="C6" s="2">
        <f>SUM(C3:C5)</f>
        <v>59843</v>
      </c>
    </row>
    <row r="7" spans="3:3" x14ac:dyDescent="0.2">
      <c r="C7" s="1"/>
    </row>
    <row r="8" spans="3:3" x14ac:dyDescent="0.2">
      <c r="C8" s="1"/>
    </row>
    <row r="9" spans="3:3" x14ac:dyDescent="0.2">
      <c r="C9" s="1"/>
    </row>
    <row r="10" spans="3:3" x14ac:dyDescent="0.2">
      <c r="C10" s="1"/>
    </row>
    <row r="11" spans="3:3" x14ac:dyDescent="0.2">
      <c r="C11" s="1"/>
    </row>
    <row r="12" spans="3:3" x14ac:dyDescent="0.2">
      <c r="C12" s="1"/>
    </row>
    <row r="13" spans="3:3" x14ac:dyDescent="0.2">
      <c r="C1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</dc:creator>
  <cp:lastModifiedBy>TZ</cp:lastModifiedBy>
  <cp:lastPrinted>2019-10-12T15:07:32Z</cp:lastPrinted>
  <dcterms:created xsi:type="dcterms:W3CDTF">2017-06-09T07:17:41Z</dcterms:created>
  <dcterms:modified xsi:type="dcterms:W3CDTF">2020-04-07T08:07:00Z</dcterms:modified>
</cp:coreProperties>
</file>