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\Documents\Vijeće 2018-2022\6. sjednica Vijeća\"/>
    </mc:Choice>
  </mc:AlternateContent>
  <bookViews>
    <workbookView xWindow="0" yWindow="0" windowWidth="15120" windowHeight="9915"/>
  </bookViews>
  <sheets>
    <sheet name="Table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E27" i="1"/>
  <c r="E30" i="1"/>
  <c r="F26" i="1" l="1"/>
  <c r="G44" i="1"/>
  <c r="G43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5" i="1"/>
  <c r="G24" i="1"/>
  <c r="G23" i="1"/>
  <c r="G22" i="1"/>
  <c r="G20" i="1"/>
  <c r="G19" i="1"/>
  <c r="G16" i="1"/>
  <c r="G15" i="1"/>
  <c r="G14" i="1"/>
  <c r="G13" i="1"/>
  <c r="G12" i="1"/>
  <c r="G3" i="1"/>
  <c r="G4" i="1"/>
  <c r="G5" i="1"/>
  <c r="G6" i="1"/>
  <c r="G7" i="1"/>
  <c r="G9" i="1"/>
  <c r="G2" i="1"/>
  <c r="F13" i="1"/>
  <c r="F14" i="1"/>
  <c r="F15" i="1"/>
  <c r="F16" i="1"/>
  <c r="F18" i="1"/>
  <c r="F19" i="1"/>
  <c r="F20" i="1"/>
  <c r="F22" i="1"/>
  <c r="F23" i="1"/>
  <c r="F24" i="1"/>
  <c r="F25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12" i="1"/>
  <c r="F3" i="1"/>
  <c r="F4" i="1"/>
  <c r="F5" i="1"/>
  <c r="F6" i="1"/>
  <c r="F7" i="1"/>
  <c r="F8" i="1"/>
  <c r="F9" i="1"/>
  <c r="F2" i="1"/>
  <c r="E39" i="1"/>
  <c r="E21" i="1"/>
  <c r="F21" i="1" s="1"/>
  <c r="E18" i="1"/>
  <c r="G18" i="1" s="1"/>
  <c r="E12" i="1"/>
  <c r="E10" i="1"/>
  <c r="H6" i="1" s="1"/>
  <c r="G26" i="1" l="1"/>
  <c r="E17" i="1"/>
  <c r="G21" i="1"/>
  <c r="H9" i="1"/>
  <c r="H5" i="1"/>
  <c r="F10" i="1"/>
  <c r="H8" i="1"/>
  <c r="H4" i="1"/>
  <c r="H2" i="1"/>
  <c r="H7" i="1"/>
  <c r="H3" i="1"/>
  <c r="G10" i="1"/>
  <c r="H10" i="1"/>
  <c r="D21" i="1"/>
  <c r="D39" i="1"/>
  <c r="D37" i="1"/>
  <c r="D35" i="1"/>
  <c r="D26" i="1"/>
  <c r="D30" i="1"/>
  <c r="D17" i="1"/>
  <c r="D12" i="1"/>
  <c r="D43" i="1"/>
  <c r="D10" i="1"/>
  <c r="F17" i="1" l="1"/>
  <c r="E45" i="1"/>
  <c r="H17" i="1" s="1"/>
  <c r="G17" i="1"/>
  <c r="D45" i="1"/>
  <c r="C30" i="1"/>
  <c r="C39" i="1"/>
  <c r="H16" i="1" l="1"/>
  <c r="H18" i="1"/>
  <c r="H43" i="1"/>
  <c r="E46" i="1"/>
  <c r="H34" i="1"/>
  <c r="H14" i="1"/>
  <c r="H19" i="1"/>
  <c r="H37" i="1"/>
  <c r="H21" i="1"/>
  <c r="H44" i="1"/>
  <c r="H28" i="1"/>
  <c r="H26" i="1"/>
  <c r="H31" i="1"/>
  <c r="F45" i="1"/>
  <c r="H30" i="1"/>
  <c r="H12" i="1"/>
  <c r="G45" i="1"/>
  <c r="H33" i="1"/>
  <c r="H40" i="1"/>
  <c r="H24" i="1"/>
  <c r="H23" i="1"/>
  <c r="H42" i="1"/>
  <c r="H22" i="1"/>
  <c r="H39" i="1"/>
  <c r="H45" i="1"/>
  <c r="H29" i="1"/>
  <c r="H13" i="1"/>
  <c r="H36" i="1"/>
  <c r="H20" i="1"/>
  <c r="H15" i="1"/>
  <c r="H38" i="1"/>
  <c r="H27" i="1"/>
  <c r="H41" i="1"/>
  <c r="H25" i="1"/>
  <c r="H35" i="1"/>
  <c r="H32" i="1"/>
  <c r="C26" i="1"/>
  <c r="C21" i="1"/>
  <c r="C12" i="1"/>
  <c r="C10" i="1"/>
  <c r="F46" i="1" l="1"/>
  <c r="H46" i="1"/>
  <c r="C17" i="1"/>
  <c r="C45" i="1"/>
  <c r="C5" i="2"/>
  <c r="C4" i="2"/>
  <c r="C3" i="2"/>
  <c r="C6" i="2" l="1"/>
</calcChain>
</file>

<file path=xl/sharedStrings.xml><?xml version="1.0" encoding="utf-8"?>
<sst xmlns="http://schemas.openxmlformats.org/spreadsheetml/2006/main" count="91" uniqueCount="72">
  <si>
    <t>Promjena</t>
  </si>
  <si>
    <t>Index</t>
  </si>
  <si>
    <t>Struktura</t>
  </si>
  <si>
    <t>Offline komunikacije</t>
  </si>
  <si>
    <t>Online komunikacije</t>
  </si>
  <si>
    <t>DISTRIBUCIJA I PRODAJA VRIJEDNOST</t>
  </si>
  <si>
    <t>INTERNI MARKETING</t>
  </si>
  <si>
    <t>RB</t>
  </si>
  <si>
    <t>PRIHODI PO VRSTAMA</t>
  </si>
  <si>
    <t>Prihodi od boravišne pristojbe</t>
  </si>
  <si>
    <t>Prihodi od turističke članarine</t>
  </si>
  <si>
    <t>Prihodi iz proračuna općine/grada/državnog</t>
  </si>
  <si>
    <t>3.1.</t>
  </si>
  <si>
    <t>za programske aktivnosti</t>
  </si>
  <si>
    <t>3.2.</t>
  </si>
  <si>
    <t>za funkcioniranje turističkog ureda</t>
  </si>
  <si>
    <t>Prihodi od drugih aktivnosti</t>
  </si>
  <si>
    <t>Ostali nespomenuti prihodi</t>
  </si>
  <si>
    <t>SVEUKUPNO PRIHODI</t>
  </si>
  <si>
    <t>RASHODI PO VRSTAMA</t>
  </si>
  <si>
    <t>I.</t>
  </si>
  <si>
    <t>ADMINISTRATIVNI RASHODI</t>
  </si>
  <si>
    <t>Rashodi za radnike</t>
  </si>
  <si>
    <t>Rashodi ureda</t>
  </si>
  <si>
    <t>2.1.</t>
  </si>
  <si>
    <t>Ured</t>
  </si>
  <si>
    <t>2.2.</t>
  </si>
  <si>
    <t>Oprema</t>
  </si>
  <si>
    <t>II.</t>
  </si>
  <si>
    <t>DIZAJN VRIJEDNOSTI</t>
  </si>
  <si>
    <t>1.1.</t>
  </si>
  <si>
    <t>Uređenje mjesta</t>
  </si>
  <si>
    <t>1.2.</t>
  </si>
  <si>
    <t>Ostala oprema</t>
  </si>
  <si>
    <t>Manifestacije</t>
  </si>
  <si>
    <t>Kulturno-zabavne</t>
  </si>
  <si>
    <t>Sportske manifestacije</t>
  </si>
  <si>
    <t>2.3.</t>
  </si>
  <si>
    <t>Ostale manifestacije</t>
  </si>
  <si>
    <t>2.4.</t>
  </si>
  <si>
    <t>III.</t>
  </si>
  <si>
    <t>KOMUNIKACIJA VRIJEDNOSTI</t>
  </si>
  <si>
    <t>Internet oglašavanje</t>
  </si>
  <si>
    <t>Internet stranice i upravljanje Internet stranicama</t>
  </si>
  <si>
    <t>Oglašavanje u promotivnim kampanjama</t>
  </si>
  <si>
    <t>Opće oglašavanje</t>
  </si>
  <si>
    <t>Brošure i ostali tiskani materijali</t>
  </si>
  <si>
    <t>Suveniri i promo materijali</t>
  </si>
  <si>
    <t>IV.</t>
  </si>
  <si>
    <t>Sajmovi</t>
  </si>
  <si>
    <t>V.</t>
  </si>
  <si>
    <t>VI.</t>
  </si>
  <si>
    <t>MARKETINŠKA INFRASTRUKTURA</t>
  </si>
  <si>
    <t>Proizvodnja multimedijalnih materijala</t>
  </si>
  <si>
    <t>Banka fotografija i priprema u izdavaštvu</t>
  </si>
  <si>
    <t>Rad PPS kluba - Hrvatska 365</t>
  </si>
  <si>
    <t>VII.</t>
  </si>
  <si>
    <t>TRANSFER BORAVIŠNE PRISTOJBE OPĆINI/GRADU (30%)</t>
  </si>
  <si>
    <t>VIII.</t>
  </si>
  <si>
    <t>SVEUKUPNO RASHODI</t>
  </si>
  <si>
    <t>PRIJENOS VIŠKA U IDUĆU GODINU - POKRIVANJE MANJKA U IDUĆUJ GODINI (SVEUKUPNI PRIHODI UMANJENI ZA SVEUKUPNE RASHODE)</t>
  </si>
  <si>
    <r>
      <rPr>
        <b/>
        <sz val="10"/>
        <rFont val="Times New Roman"/>
        <family val="1"/>
      </rPr>
      <t>Prijenos prihoda prethodne godine (Višak prethodne godine ukoliko
je isti ostvaren)</t>
    </r>
  </si>
  <si>
    <r>
      <rPr>
        <b/>
        <sz val="10"/>
        <rFont val="Times New Roman"/>
        <family val="1"/>
      </rPr>
      <t>Poticanje i sudjelovanje u uređenju grada/općine/mjesta/ (osim
izgradnje komunalne infrastrukture)</t>
    </r>
  </si>
  <si>
    <r>
      <rPr>
        <b/>
        <sz val="10"/>
        <rFont val="Times New Roman"/>
        <family val="1"/>
      </rPr>
      <t>POKRIVANJE MANJKA IZ PRETHODNE GODINE ( ukoliko je isti
ostvaren)</t>
    </r>
  </si>
  <si>
    <t>Potpore manifestacijama (suorganizacija s drugim subjektima te
donacije drugima za manifestacije)</t>
  </si>
  <si>
    <t>1.</t>
  </si>
  <si>
    <t>PLAN 2018</t>
  </si>
  <si>
    <t>2.</t>
  </si>
  <si>
    <t>3.</t>
  </si>
  <si>
    <t>Akcije čišćenja okoliša (Zelena i Plava čistka)</t>
  </si>
  <si>
    <t>PLAN 2019</t>
  </si>
  <si>
    <t>I IZMJENA I DOPUNA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</si>
</sst>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n&quot;_-;\-* #,##0.00\ &quot;kn&quot;_-;_-* &quot;-&quot;??\ &quot;kn&quot;_-;_-@_-"/>
    <numFmt numFmtId="164" formatCode="0."/>
  </numFmts>
  <fonts count="8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59595"/>
      </patternFill>
    </fill>
    <fill>
      <patternFill patternType="solid">
        <fgColor rgb="FFD7D7D7"/>
      </patternFill>
    </fill>
    <fill>
      <patternFill patternType="solid">
        <fgColor rgb="FF99CCFF"/>
      </patternFill>
    </fill>
    <fill>
      <patternFill patternType="solid">
        <fgColor rgb="FF92CDDD"/>
      </patternFill>
    </fill>
    <fill>
      <patternFill patternType="solid">
        <fgColor rgb="FFCC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4">
    <xf numFmtId="0" fontId="0" fillId="0" borderId="0" xfId="0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44" fontId="1" fillId="0" borderId="0" xfId="0" applyNumberFormat="1" applyFont="1" applyFill="1" applyBorder="1" applyAlignment="1">
      <alignment horizontal="left" vertical="top"/>
    </xf>
    <xf numFmtId="44" fontId="3" fillId="0" borderId="2" xfId="0" applyNumberFormat="1" applyFont="1" applyFill="1" applyBorder="1" applyAlignment="1">
      <alignment horizontal="left" vertical="top"/>
    </xf>
    <xf numFmtId="44" fontId="4" fillId="0" borderId="2" xfId="0" applyNumberFormat="1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 indent="1"/>
    </xf>
    <xf numFmtId="44" fontId="3" fillId="0" borderId="8" xfId="0" applyNumberFormat="1" applyFont="1" applyFill="1" applyBorder="1" applyAlignment="1">
      <alignment horizontal="left" vertical="top"/>
    </xf>
    <xf numFmtId="0" fontId="4" fillId="0" borderId="10" xfId="0" applyFont="1" applyFill="1" applyBorder="1" applyAlignment="1">
      <alignment horizontal="left" vertical="top" wrapText="1"/>
    </xf>
    <xf numFmtId="44" fontId="4" fillId="0" borderId="11" xfId="0" applyNumberFormat="1" applyFont="1" applyFill="1" applyBorder="1" applyAlignment="1">
      <alignment horizontal="left" vertical="top"/>
    </xf>
    <xf numFmtId="0" fontId="4" fillId="9" borderId="13" xfId="0" applyFont="1" applyFill="1" applyBorder="1" applyAlignment="1">
      <alignment horizontal="left" vertical="top" wrapText="1"/>
    </xf>
    <xf numFmtId="44" fontId="4" fillId="9" borderId="14" xfId="0" applyNumberFormat="1" applyFont="1" applyFill="1" applyBorder="1" applyAlignment="1">
      <alignment horizontal="left" vertical="top"/>
    </xf>
    <xf numFmtId="44" fontId="4" fillId="9" borderId="15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44" fontId="3" fillId="0" borderId="11" xfId="0" applyNumberFormat="1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 indent="13"/>
    </xf>
    <xf numFmtId="0" fontId="3" fillId="8" borderId="18" xfId="0" applyFont="1" applyFill="1" applyBorder="1" applyAlignment="1">
      <alignment horizontal="left" vertical="top"/>
    </xf>
    <xf numFmtId="2" fontId="3" fillId="8" borderId="18" xfId="0" applyNumberFormat="1" applyFont="1" applyFill="1" applyBorder="1" applyAlignment="1">
      <alignment horizontal="left" vertical="top"/>
    </xf>
    <xf numFmtId="0" fontId="3" fillId="8" borderId="19" xfId="0" applyFont="1" applyFill="1" applyBorder="1" applyAlignment="1">
      <alignment horizontal="left" vertical="top"/>
    </xf>
    <xf numFmtId="0" fontId="5" fillId="3" borderId="1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44" fontId="3" fillId="0" borderId="18" xfId="0" applyNumberFormat="1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5" fillId="10" borderId="13" xfId="0" applyFont="1" applyFill="1" applyBorder="1" applyAlignment="1">
      <alignment horizontal="left" vertical="top" wrapText="1"/>
    </xf>
    <xf numFmtId="44" fontId="4" fillId="10" borderId="15" xfId="0" applyNumberFormat="1" applyFont="1" applyFill="1" applyBorder="1" applyAlignment="1">
      <alignment horizontal="left" vertical="top"/>
    </xf>
    <xf numFmtId="0" fontId="3" fillId="6" borderId="3" xfId="0" applyFont="1" applyFill="1" applyBorder="1" applyAlignment="1">
      <alignment horizontal="left" vertical="top" wrapText="1"/>
    </xf>
    <xf numFmtId="0" fontId="3" fillId="10" borderId="13" xfId="0" applyFont="1" applyFill="1" applyBorder="1" applyAlignment="1">
      <alignment horizontal="left" vertical="top" wrapText="1"/>
    </xf>
    <xf numFmtId="44" fontId="3" fillId="10" borderId="15" xfId="0" applyNumberFormat="1" applyFont="1" applyFill="1" applyBorder="1" applyAlignment="1">
      <alignment horizontal="left" vertical="top"/>
    </xf>
    <xf numFmtId="2" fontId="3" fillId="10" borderId="15" xfId="0" applyNumberFormat="1" applyFont="1" applyFill="1" applyBorder="1" applyAlignment="1">
      <alignment horizontal="left" vertical="top"/>
    </xf>
    <xf numFmtId="44" fontId="4" fillId="0" borderId="8" xfId="0" applyNumberFormat="1" applyFont="1" applyFill="1" applyBorder="1" applyAlignment="1">
      <alignment horizontal="left" vertical="top"/>
    </xf>
    <xf numFmtId="0" fontId="4" fillId="7" borderId="20" xfId="0" applyFont="1" applyFill="1" applyBorder="1" applyAlignment="1">
      <alignment horizontal="center" vertical="top" wrapText="1"/>
    </xf>
    <xf numFmtId="44" fontId="4" fillId="0" borderId="21" xfId="0" applyNumberFormat="1" applyFont="1" applyFill="1" applyBorder="1" applyAlignment="1">
      <alignment horizontal="left" vertical="top"/>
    </xf>
    <xf numFmtId="44" fontId="3" fillId="0" borderId="21" xfId="0" applyNumberFormat="1" applyFont="1" applyFill="1" applyBorder="1" applyAlignment="1">
      <alignment horizontal="left" vertical="top"/>
    </xf>
    <xf numFmtId="44" fontId="4" fillId="0" borderId="22" xfId="0" applyNumberFormat="1" applyFont="1" applyFill="1" applyBorder="1" applyAlignment="1">
      <alignment horizontal="left" vertical="top"/>
    </xf>
    <xf numFmtId="44" fontId="4" fillId="7" borderId="23" xfId="0" applyNumberFormat="1" applyFont="1" applyFill="1" applyBorder="1" applyAlignment="1">
      <alignment horizontal="left" vertical="top"/>
    </xf>
    <xf numFmtId="44" fontId="3" fillId="8" borderId="24" xfId="0" applyNumberFormat="1" applyFont="1" applyFill="1" applyBorder="1" applyAlignment="1">
      <alignment horizontal="left" vertical="top"/>
    </xf>
    <xf numFmtId="44" fontId="4" fillId="9" borderId="23" xfId="0" applyNumberFormat="1" applyFont="1" applyFill="1" applyBorder="1" applyAlignment="1">
      <alignment horizontal="left" vertical="top"/>
    </xf>
    <xf numFmtId="44" fontId="3" fillId="0" borderId="25" xfId="0" applyNumberFormat="1" applyFont="1" applyFill="1" applyBorder="1" applyAlignment="1">
      <alignment horizontal="left" vertical="top"/>
    </xf>
    <xf numFmtId="44" fontId="3" fillId="0" borderId="22" xfId="0" applyNumberFormat="1" applyFont="1" applyFill="1" applyBorder="1" applyAlignment="1">
      <alignment horizontal="left" vertical="top"/>
    </xf>
    <xf numFmtId="44" fontId="4" fillId="0" borderId="25" xfId="0" applyNumberFormat="1" applyFont="1" applyFill="1" applyBorder="1" applyAlignment="1">
      <alignment horizontal="left" vertical="top"/>
    </xf>
    <xf numFmtId="44" fontId="3" fillId="0" borderId="24" xfId="0" applyNumberFormat="1" applyFont="1" applyFill="1" applyBorder="1" applyAlignment="1">
      <alignment horizontal="left" vertical="top"/>
    </xf>
    <xf numFmtId="44" fontId="4" fillId="10" borderId="23" xfId="0" applyNumberFormat="1" applyFont="1" applyFill="1" applyBorder="1" applyAlignment="1">
      <alignment horizontal="left" vertical="top"/>
    </xf>
    <xf numFmtId="44" fontId="3" fillId="10" borderId="23" xfId="0" applyNumberFormat="1" applyFont="1" applyFill="1" applyBorder="1" applyAlignment="1">
      <alignment horizontal="left" vertical="top"/>
    </xf>
    <xf numFmtId="1" fontId="4" fillId="0" borderId="2" xfId="0" applyNumberFormat="1" applyFont="1" applyFill="1" applyBorder="1" applyAlignment="1">
      <alignment horizontal="right" vertical="top"/>
    </xf>
    <xf numFmtId="1" fontId="4" fillId="0" borderId="8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/>
    </xf>
    <xf numFmtId="1" fontId="4" fillId="0" borderId="2" xfId="0" applyNumberFormat="1" applyFont="1" applyFill="1" applyBorder="1" applyAlignment="1">
      <alignment vertical="top"/>
    </xf>
    <xf numFmtId="44" fontId="4" fillId="9" borderId="26" xfId="0" applyNumberFormat="1" applyFont="1" applyFill="1" applyBorder="1" applyAlignment="1">
      <alignment horizontal="left" vertical="top"/>
    </xf>
    <xf numFmtId="1" fontId="3" fillId="0" borderId="8" xfId="0" applyNumberFormat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horizontal="right" vertical="top"/>
    </xf>
    <xf numFmtId="1" fontId="3" fillId="0" borderId="2" xfId="0" applyNumberFormat="1" applyFont="1" applyFill="1" applyBorder="1" applyAlignment="1">
      <alignment horizontal="right" vertical="top"/>
    </xf>
    <xf numFmtId="1" fontId="3" fillId="0" borderId="8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vertical="top"/>
    </xf>
    <xf numFmtId="1" fontId="3" fillId="0" borderId="18" xfId="0" applyNumberFormat="1" applyFont="1" applyFill="1" applyBorder="1" applyAlignment="1">
      <alignment vertical="top"/>
    </xf>
    <xf numFmtId="1" fontId="3" fillId="0" borderId="11" xfId="0" applyNumberFormat="1" applyFont="1" applyFill="1" applyBorder="1" applyAlignment="1">
      <alignment vertical="top"/>
    </xf>
    <xf numFmtId="1" fontId="4" fillId="10" borderId="15" xfId="0" applyNumberFormat="1" applyFont="1" applyFill="1" applyBorder="1" applyAlignment="1">
      <alignment vertical="top"/>
    </xf>
    <xf numFmtId="9" fontId="4" fillId="9" borderId="16" xfId="1" applyFont="1" applyFill="1" applyBorder="1" applyAlignment="1">
      <alignment horizontal="right" vertical="top"/>
    </xf>
    <xf numFmtId="9" fontId="4" fillId="0" borderId="12" xfId="1" applyFont="1" applyFill="1" applyBorder="1" applyAlignment="1">
      <alignment horizontal="right" vertical="top"/>
    </xf>
    <xf numFmtId="9" fontId="3" fillId="0" borderId="6" xfId="1" applyFont="1" applyFill="1" applyBorder="1" applyAlignment="1">
      <alignment horizontal="right" vertical="top"/>
    </xf>
    <xf numFmtId="9" fontId="4" fillId="0" borderId="6" xfId="1" applyFont="1" applyFill="1" applyBorder="1" applyAlignment="1">
      <alignment horizontal="right" vertical="top"/>
    </xf>
    <xf numFmtId="9" fontId="3" fillId="0" borderId="9" xfId="1" applyFont="1" applyFill="1" applyBorder="1" applyAlignment="1">
      <alignment horizontal="right" vertical="top"/>
    </xf>
    <xf numFmtId="9" fontId="3" fillId="0" borderId="19" xfId="1" applyFont="1" applyFill="1" applyBorder="1" applyAlignment="1">
      <alignment horizontal="right" vertical="top"/>
    </xf>
    <xf numFmtId="9" fontId="3" fillId="0" borderId="12" xfId="1" applyFont="1" applyFill="1" applyBorder="1" applyAlignment="1">
      <alignment horizontal="right" vertical="top"/>
    </xf>
    <xf numFmtId="9" fontId="4" fillId="10" borderId="16" xfId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horizontal="right" vertical="top"/>
    </xf>
    <xf numFmtId="44" fontId="4" fillId="7" borderId="15" xfId="0" applyNumberFormat="1" applyFont="1" applyFill="1" applyBorder="1" applyAlignment="1">
      <alignment horizontal="left" vertical="top"/>
    </xf>
    <xf numFmtId="1" fontId="4" fillId="7" borderId="15" xfId="0" applyNumberFormat="1" applyFont="1" applyFill="1" applyBorder="1" applyAlignment="1">
      <alignment horizontal="right" vertical="top"/>
    </xf>
    <xf numFmtId="44" fontId="6" fillId="0" borderId="2" xfId="0" applyNumberFormat="1" applyFont="1" applyFill="1" applyBorder="1" applyAlignment="1">
      <alignment horizontal="left" vertical="top"/>
    </xf>
    <xf numFmtId="44" fontId="7" fillId="0" borderId="2" xfId="0" applyNumberFormat="1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right" vertical="top"/>
    </xf>
    <xf numFmtId="1" fontId="6" fillId="0" borderId="2" xfId="0" applyNumberFormat="1" applyFont="1" applyFill="1" applyBorder="1" applyAlignment="1">
      <alignment horizontal="right" vertical="top"/>
    </xf>
    <xf numFmtId="44" fontId="7" fillId="0" borderId="25" xfId="0" applyNumberFormat="1" applyFont="1" applyFill="1" applyBorder="1" applyAlignment="1">
      <alignment horizontal="left" vertical="top"/>
    </xf>
    <xf numFmtId="44" fontId="7" fillId="0" borderId="11" xfId="0" applyNumberFormat="1" applyFont="1" applyFill="1" applyBorder="1" applyAlignment="1">
      <alignment horizontal="left" vertical="top"/>
    </xf>
    <xf numFmtId="1" fontId="7" fillId="0" borderId="11" xfId="0" applyNumberFormat="1" applyFont="1" applyFill="1" applyBorder="1" applyAlignment="1">
      <alignment horizontal="right" vertical="top"/>
    </xf>
    <xf numFmtId="9" fontId="7" fillId="0" borderId="12" xfId="1" applyFont="1" applyFill="1" applyBorder="1" applyAlignment="1">
      <alignment horizontal="right" vertical="top"/>
    </xf>
    <xf numFmtId="44" fontId="7" fillId="0" borderId="21" xfId="0" applyNumberFormat="1" applyFont="1" applyFill="1" applyBorder="1" applyAlignment="1">
      <alignment horizontal="left" vertical="top"/>
    </xf>
    <xf numFmtId="9" fontId="7" fillId="0" borderId="6" xfId="1" applyFont="1" applyFill="1" applyBorder="1" applyAlignment="1">
      <alignment horizontal="right" vertical="top"/>
    </xf>
    <xf numFmtId="9" fontId="3" fillId="10" borderId="16" xfId="1" applyFont="1" applyFill="1" applyBorder="1" applyAlignment="1">
      <alignment horizontal="right" vertical="top"/>
    </xf>
    <xf numFmtId="9" fontId="4" fillId="0" borderId="6" xfId="0" applyNumberFormat="1" applyFont="1" applyFill="1" applyBorder="1" applyAlignment="1">
      <alignment horizontal="right" vertical="top"/>
    </xf>
    <xf numFmtId="9" fontId="6" fillId="0" borderId="6" xfId="0" applyNumberFormat="1" applyFont="1" applyFill="1" applyBorder="1" applyAlignment="1">
      <alignment horizontal="right" vertical="top"/>
    </xf>
    <xf numFmtId="9" fontId="4" fillId="0" borderId="9" xfId="0" applyNumberFormat="1" applyFont="1" applyFill="1" applyBorder="1" applyAlignment="1">
      <alignment horizontal="right" vertical="top"/>
    </xf>
    <xf numFmtId="9" fontId="4" fillId="7" borderId="16" xfId="0" applyNumberFormat="1" applyFont="1" applyFill="1" applyBorder="1" applyAlignment="1">
      <alignment horizontal="righ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topLeftCell="A21" zoomScale="130" zoomScaleNormal="130" workbookViewId="0">
      <selection activeCell="E27" sqref="E27"/>
    </sheetView>
  </sheetViews>
  <sheetFormatPr defaultRowHeight="12.75" x14ac:dyDescent="0.2"/>
  <cols>
    <col min="1" max="1" width="6.6640625" customWidth="1"/>
    <col min="2" max="2" width="67.83203125" customWidth="1"/>
    <col min="3" max="5" width="16" customWidth="1"/>
    <col min="6" max="6" width="16" bestFit="1" customWidth="1"/>
    <col min="7" max="7" width="8.6640625" bestFit="1" customWidth="1"/>
    <col min="8" max="8" width="10.5" bestFit="1" customWidth="1"/>
    <col min="9" max="9" width="13.33203125" bestFit="1" customWidth="1"/>
    <col min="11" max="11" width="13.33203125" bestFit="1" customWidth="1"/>
  </cols>
  <sheetData>
    <row r="1" spans="1:8" ht="36" customHeight="1" x14ac:dyDescent="0.2">
      <c r="A1" s="5" t="s">
        <v>7</v>
      </c>
      <c r="B1" s="5" t="s">
        <v>8</v>
      </c>
      <c r="C1" s="49" t="s">
        <v>66</v>
      </c>
      <c r="D1" s="49" t="s">
        <v>70</v>
      </c>
      <c r="E1" s="49" t="s">
        <v>71</v>
      </c>
      <c r="F1" s="13" t="s">
        <v>0</v>
      </c>
      <c r="G1" s="13" t="s">
        <v>1</v>
      </c>
      <c r="H1" s="14" t="s">
        <v>2</v>
      </c>
    </row>
    <row r="2" spans="1:8" ht="12" customHeight="1" x14ac:dyDescent="0.2">
      <c r="A2" s="15" t="s">
        <v>65</v>
      </c>
      <c r="B2" s="6" t="s">
        <v>9</v>
      </c>
      <c r="C2" s="50">
        <v>330000</v>
      </c>
      <c r="D2" s="50">
        <v>400000</v>
      </c>
      <c r="E2" s="50">
        <v>490000</v>
      </c>
      <c r="F2" s="4">
        <f>E2-D2</f>
        <v>90000</v>
      </c>
      <c r="G2" s="62">
        <f>E2/D2*100</f>
        <v>122.50000000000001</v>
      </c>
      <c r="H2" s="100">
        <f>E2/$E$10</f>
        <v>0.64304461942257218</v>
      </c>
    </row>
    <row r="3" spans="1:8" ht="12" customHeight="1" x14ac:dyDescent="0.2">
      <c r="A3" s="15" t="s">
        <v>67</v>
      </c>
      <c r="B3" s="6" t="s">
        <v>10</v>
      </c>
      <c r="C3" s="50">
        <v>90000</v>
      </c>
      <c r="D3" s="50">
        <v>100000</v>
      </c>
      <c r="E3" s="50">
        <v>110000</v>
      </c>
      <c r="F3" s="4">
        <f t="shared" ref="F3:F10" si="0">E3-D3</f>
        <v>10000</v>
      </c>
      <c r="G3" s="62">
        <f t="shared" ref="G3:G10" si="1">E3/D3*100</f>
        <v>110.00000000000001</v>
      </c>
      <c r="H3" s="100">
        <f t="shared" ref="H3:H10" si="2">E3/$E$10</f>
        <v>0.14435695538057744</v>
      </c>
    </row>
    <row r="4" spans="1:8" ht="12" customHeight="1" x14ac:dyDescent="0.2">
      <c r="A4" s="15">
        <v>3</v>
      </c>
      <c r="B4" s="6" t="s">
        <v>11</v>
      </c>
      <c r="C4" s="50">
        <v>100000</v>
      </c>
      <c r="D4" s="50">
        <v>200000</v>
      </c>
      <c r="E4" s="50">
        <v>140000</v>
      </c>
      <c r="F4" s="4">
        <f t="shared" si="0"/>
        <v>-60000</v>
      </c>
      <c r="G4" s="62">
        <f t="shared" si="1"/>
        <v>70</v>
      </c>
      <c r="H4" s="100">
        <f t="shared" si="2"/>
        <v>0.18372703412073491</v>
      </c>
    </row>
    <row r="5" spans="1:8" ht="12" customHeight="1" x14ac:dyDescent="0.2">
      <c r="A5" s="7" t="s">
        <v>12</v>
      </c>
      <c r="B5" s="8" t="s">
        <v>13</v>
      </c>
      <c r="C5" s="51">
        <v>95000</v>
      </c>
      <c r="D5" s="51">
        <v>190000</v>
      </c>
      <c r="E5" s="51">
        <v>140000</v>
      </c>
      <c r="F5" s="89">
        <f t="shared" si="0"/>
        <v>-50000</v>
      </c>
      <c r="G5" s="92">
        <f t="shared" si="1"/>
        <v>73.68421052631578</v>
      </c>
      <c r="H5" s="101">
        <f t="shared" si="2"/>
        <v>0.18372703412073491</v>
      </c>
    </row>
    <row r="6" spans="1:8" ht="12" customHeight="1" x14ac:dyDescent="0.2">
      <c r="A6" s="7" t="s">
        <v>14</v>
      </c>
      <c r="B6" s="8" t="s">
        <v>15</v>
      </c>
      <c r="C6" s="51">
        <v>5000</v>
      </c>
      <c r="D6" s="51">
        <v>10000</v>
      </c>
      <c r="E6" s="51">
        <v>0</v>
      </c>
      <c r="F6" s="89">
        <f t="shared" si="0"/>
        <v>-10000</v>
      </c>
      <c r="G6" s="92">
        <f t="shared" si="1"/>
        <v>0</v>
      </c>
      <c r="H6" s="101">
        <f t="shared" si="2"/>
        <v>0</v>
      </c>
    </row>
    <row r="7" spans="1:8" ht="12" customHeight="1" x14ac:dyDescent="0.2">
      <c r="A7" s="15">
        <v>4</v>
      </c>
      <c r="B7" s="6" t="s">
        <v>16</v>
      </c>
      <c r="C7" s="50">
        <v>20000</v>
      </c>
      <c r="D7" s="50">
        <v>30000</v>
      </c>
      <c r="E7" s="50">
        <v>22000</v>
      </c>
      <c r="F7" s="90">
        <f t="shared" si="0"/>
        <v>-8000</v>
      </c>
      <c r="G7" s="62">
        <f t="shared" si="1"/>
        <v>73.333333333333329</v>
      </c>
      <c r="H7" s="100">
        <f t="shared" si="2"/>
        <v>2.8871391076115485E-2</v>
      </c>
    </row>
    <row r="8" spans="1:8" ht="24" customHeight="1" x14ac:dyDescent="0.2">
      <c r="A8" s="16">
        <v>5</v>
      </c>
      <c r="B8" s="10" t="s">
        <v>61</v>
      </c>
      <c r="C8" s="50">
        <v>0</v>
      </c>
      <c r="D8" s="50">
        <v>0</v>
      </c>
      <c r="E8" s="50">
        <v>0</v>
      </c>
      <c r="F8" s="4">
        <f t="shared" si="0"/>
        <v>0</v>
      </c>
      <c r="G8" s="62"/>
      <c r="H8" s="100">
        <f t="shared" si="2"/>
        <v>0</v>
      </c>
    </row>
    <row r="9" spans="1:8" ht="12" customHeight="1" thickBot="1" x14ac:dyDescent="0.25">
      <c r="A9" s="15">
        <v>6</v>
      </c>
      <c r="B9" s="30" t="s">
        <v>17</v>
      </c>
      <c r="C9" s="52">
        <v>1000</v>
      </c>
      <c r="D9" s="52">
        <v>1000</v>
      </c>
      <c r="E9" s="52">
        <v>0</v>
      </c>
      <c r="F9" s="48">
        <f t="shared" si="0"/>
        <v>-1000</v>
      </c>
      <c r="G9" s="63">
        <f t="shared" si="1"/>
        <v>0</v>
      </c>
      <c r="H9" s="102">
        <f t="shared" si="2"/>
        <v>0</v>
      </c>
    </row>
    <row r="10" spans="1:8" ht="15" customHeight="1" thickBot="1" x14ac:dyDescent="0.25">
      <c r="A10" s="29"/>
      <c r="B10" s="35" t="s">
        <v>18</v>
      </c>
      <c r="C10" s="53">
        <f>SUM(C2,C3,C4,C7,C8,C9)</f>
        <v>541000</v>
      </c>
      <c r="D10" s="53">
        <f>SUM(D2:D4,D7:D9)</f>
        <v>731000</v>
      </c>
      <c r="E10" s="53">
        <f>E2+E3+E4+E7</f>
        <v>762000</v>
      </c>
      <c r="F10" s="87">
        <f t="shared" si="0"/>
        <v>31000</v>
      </c>
      <c r="G10" s="88">
        <f t="shared" si="1"/>
        <v>104.2407660738714</v>
      </c>
      <c r="H10" s="103">
        <f t="shared" si="2"/>
        <v>1</v>
      </c>
    </row>
    <row r="11" spans="1:8" ht="24" customHeight="1" thickBot="1" x14ac:dyDescent="0.25">
      <c r="A11" s="9" t="s">
        <v>7</v>
      </c>
      <c r="B11" s="31" t="s">
        <v>19</v>
      </c>
      <c r="C11" s="54"/>
      <c r="D11" s="54"/>
      <c r="E11" s="54"/>
      <c r="F11" s="32"/>
      <c r="G11" s="33"/>
      <c r="H11" s="34"/>
    </row>
    <row r="12" spans="1:8" ht="12" customHeight="1" thickBot="1" x14ac:dyDescent="0.25">
      <c r="A12" s="18" t="s">
        <v>20</v>
      </c>
      <c r="B12" s="23" t="s">
        <v>21</v>
      </c>
      <c r="C12" s="55">
        <f>C14+C13</f>
        <v>115000</v>
      </c>
      <c r="D12" s="55">
        <f>SUM(D13:D14)</f>
        <v>175000</v>
      </c>
      <c r="E12" s="55">
        <f>E13+E14</f>
        <v>225000</v>
      </c>
      <c r="F12" s="25">
        <f>E12-D12</f>
        <v>50000</v>
      </c>
      <c r="G12" s="86">
        <f>E12/D12*100</f>
        <v>128.57142857142858</v>
      </c>
      <c r="H12" s="77">
        <f>E12/$E$45</f>
        <v>0.24377031419284939</v>
      </c>
    </row>
    <row r="13" spans="1:8" ht="12" customHeight="1" x14ac:dyDescent="0.2">
      <c r="A13" s="15" t="s">
        <v>65</v>
      </c>
      <c r="B13" s="21" t="s">
        <v>22</v>
      </c>
      <c r="C13" s="93">
        <v>75000</v>
      </c>
      <c r="D13" s="93">
        <v>145000</v>
      </c>
      <c r="E13" s="93">
        <v>155000</v>
      </c>
      <c r="F13" s="94">
        <f t="shared" ref="F13:F46" si="3">E13-D13</f>
        <v>10000</v>
      </c>
      <c r="G13" s="95">
        <f t="shared" ref="G13:G45" si="4">E13/D13*100</f>
        <v>106.89655172413792</v>
      </c>
      <c r="H13" s="96">
        <f t="shared" ref="H13:H46" si="5">E13/$E$45</f>
        <v>0.16793066088840736</v>
      </c>
    </row>
    <row r="14" spans="1:8" ht="12" customHeight="1" x14ac:dyDescent="0.2">
      <c r="A14" s="15" t="s">
        <v>67</v>
      </c>
      <c r="B14" s="6" t="s">
        <v>23</v>
      </c>
      <c r="C14" s="97">
        <v>40000</v>
      </c>
      <c r="D14" s="97">
        <v>30000</v>
      </c>
      <c r="E14" s="97">
        <v>70000</v>
      </c>
      <c r="F14" s="90">
        <f t="shared" si="3"/>
        <v>40000</v>
      </c>
      <c r="G14" s="91">
        <f t="shared" si="4"/>
        <v>233.33333333333334</v>
      </c>
      <c r="H14" s="98">
        <f t="shared" si="5"/>
        <v>7.5839653304442034E-2</v>
      </c>
    </row>
    <row r="15" spans="1:8" ht="12" customHeight="1" x14ac:dyDescent="0.2">
      <c r="A15" s="7" t="s">
        <v>24</v>
      </c>
      <c r="B15" s="10" t="s">
        <v>25</v>
      </c>
      <c r="C15" s="51">
        <v>35000</v>
      </c>
      <c r="D15" s="51">
        <v>25000</v>
      </c>
      <c r="E15" s="51">
        <v>70000</v>
      </c>
      <c r="F15" s="3">
        <f t="shared" si="3"/>
        <v>45000</v>
      </c>
      <c r="G15" s="62">
        <f t="shared" si="4"/>
        <v>280</v>
      </c>
      <c r="H15" s="79">
        <f t="shared" si="5"/>
        <v>7.5839653304442034E-2</v>
      </c>
    </row>
    <row r="16" spans="1:8" ht="12" customHeight="1" thickBot="1" x14ac:dyDescent="0.25">
      <c r="A16" s="7" t="s">
        <v>26</v>
      </c>
      <c r="B16" s="26" t="s">
        <v>27</v>
      </c>
      <c r="C16" s="57">
        <v>5000</v>
      </c>
      <c r="D16" s="57">
        <v>5000</v>
      </c>
      <c r="E16" s="57">
        <v>0</v>
      </c>
      <c r="F16" s="20">
        <f t="shared" si="3"/>
        <v>-5000</v>
      </c>
      <c r="G16" s="63">
        <f t="shared" si="4"/>
        <v>0</v>
      </c>
      <c r="H16" s="81">
        <f t="shared" si="5"/>
        <v>0</v>
      </c>
    </row>
    <row r="17" spans="1:11" ht="12" customHeight="1" thickBot="1" x14ac:dyDescent="0.25">
      <c r="A17" s="18" t="s">
        <v>28</v>
      </c>
      <c r="B17" s="23" t="s">
        <v>29</v>
      </c>
      <c r="C17" s="24">
        <f>C21+C18</f>
        <v>262000</v>
      </c>
      <c r="D17" s="24">
        <f>D21+D18</f>
        <v>291000</v>
      </c>
      <c r="E17" s="24">
        <f>E18+E21</f>
        <v>412000</v>
      </c>
      <c r="F17" s="25">
        <f t="shared" si="3"/>
        <v>121000</v>
      </c>
      <c r="G17" s="85">
        <f t="shared" si="4"/>
        <v>141.58075601374571</v>
      </c>
      <c r="H17" s="77">
        <f t="shared" si="5"/>
        <v>0.44637053087757311</v>
      </c>
      <c r="K17" s="1"/>
    </row>
    <row r="18" spans="1:11" ht="24" customHeight="1" x14ac:dyDescent="0.2">
      <c r="A18" s="16" t="s">
        <v>65</v>
      </c>
      <c r="B18" s="27" t="s">
        <v>62</v>
      </c>
      <c r="C18" s="58">
        <v>20000</v>
      </c>
      <c r="D18" s="58">
        <v>20000</v>
      </c>
      <c r="E18" s="58">
        <f>E19+E20</f>
        <v>3000</v>
      </c>
      <c r="F18" s="28">
        <f t="shared" si="3"/>
        <v>-17000</v>
      </c>
      <c r="G18" s="64">
        <f t="shared" si="4"/>
        <v>15</v>
      </c>
      <c r="H18" s="78">
        <f t="shared" si="5"/>
        <v>3.2502708559046588E-3</v>
      </c>
    </row>
    <row r="19" spans="1:11" ht="12" customHeight="1" x14ac:dyDescent="0.2">
      <c r="A19" s="7" t="s">
        <v>30</v>
      </c>
      <c r="B19" s="10" t="s">
        <v>31</v>
      </c>
      <c r="C19" s="51">
        <v>15000</v>
      </c>
      <c r="D19" s="51">
        <v>15000</v>
      </c>
      <c r="E19" s="51">
        <v>0</v>
      </c>
      <c r="F19" s="3">
        <f t="shared" si="3"/>
        <v>-15000</v>
      </c>
      <c r="G19" s="65">
        <f t="shared" si="4"/>
        <v>0</v>
      </c>
      <c r="H19" s="79">
        <f t="shared" si="5"/>
        <v>0</v>
      </c>
    </row>
    <row r="20" spans="1:11" ht="12" customHeight="1" x14ac:dyDescent="0.2">
      <c r="A20" s="7" t="s">
        <v>32</v>
      </c>
      <c r="B20" s="10" t="s">
        <v>33</v>
      </c>
      <c r="C20" s="51">
        <v>5000</v>
      </c>
      <c r="D20" s="51">
        <v>5000</v>
      </c>
      <c r="E20" s="51">
        <v>3000</v>
      </c>
      <c r="F20" s="3">
        <f t="shared" si="3"/>
        <v>-2000</v>
      </c>
      <c r="G20" s="65">
        <f t="shared" si="4"/>
        <v>60</v>
      </c>
      <c r="H20" s="79">
        <f t="shared" si="5"/>
        <v>3.2502708559046588E-3</v>
      </c>
    </row>
    <row r="21" spans="1:11" ht="12" customHeight="1" x14ac:dyDescent="0.2">
      <c r="A21" s="15" t="s">
        <v>67</v>
      </c>
      <c r="B21" s="6" t="s">
        <v>34</v>
      </c>
      <c r="C21" s="50">
        <f>C25+C24+C23+C22</f>
        <v>242000</v>
      </c>
      <c r="D21" s="50">
        <f>SUM(D22:D25)</f>
        <v>271000</v>
      </c>
      <c r="E21" s="50">
        <f>E22+E23+E24+E25</f>
        <v>409000</v>
      </c>
      <c r="F21" s="3">
        <f t="shared" si="3"/>
        <v>138000</v>
      </c>
      <c r="G21" s="66">
        <f t="shared" si="4"/>
        <v>150.92250922509226</v>
      </c>
      <c r="H21" s="80">
        <f t="shared" si="5"/>
        <v>0.44312026002166849</v>
      </c>
    </row>
    <row r="22" spans="1:11" ht="12" customHeight="1" x14ac:dyDescent="0.2">
      <c r="A22" s="7" t="s">
        <v>24</v>
      </c>
      <c r="B22" s="11" t="s">
        <v>35</v>
      </c>
      <c r="C22" s="51">
        <v>170000</v>
      </c>
      <c r="D22" s="51">
        <v>200000</v>
      </c>
      <c r="E22" s="51">
        <v>317000</v>
      </c>
      <c r="F22" s="3">
        <f t="shared" si="3"/>
        <v>117000</v>
      </c>
      <c r="G22" s="65">
        <f t="shared" si="4"/>
        <v>158.5</v>
      </c>
      <c r="H22" s="79">
        <f t="shared" si="5"/>
        <v>0.34344528710725891</v>
      </c>
      <c r="K22" s="1"/>
    </row>
    <row r="23" spans="1:11" ht="12" customHeight="1" x14ac:dyDescent="0.2">
      <c r="A23" s="7" t="s">
        <v>26</v>
      </c>
      <c r="B23" s="11" t="s">
        <v>36</v>
      </c>
      <c r="C23" s="51">
        <v>27000</v>
      </c>
      <c r="D23" s="51">
        <v>62000</v>
      </c>
      <c r="E23" s="51">
        <v>56000</v>
      </c>
      <c r="F23" s="3">
        <f t="shared" si="3"/>
        <v>-6000</v>
      </c>
      <c r="G23" s="65">
        <f t="shared" si="4"/>
        <v>90.322580645161281</v>
      </c>
      <c r="H23" s="79">
        <f t="shared" si="5"/>
        <v>6.0671722643553631E-2</v>
      </c>
    </row>
    <row r="24" spans="1:11" ht="12" customHeight="1" x14ac:dyDescent="0.2">
      <c r="A24" s="7" t="s">
        <v>37</v>
      </c>
      <c r="B24" s="11" t="s">
        <v>38</v>
      </c>
      <c r="C24" s="51">
        <v>40000</v>
      </c>
      <c r="D24" s="51">
        <v>4000</v>
      </c>
      <c r="E24" s="51">
        <v>15000</v>
      </c>
      <c r="F24" s="3">
        <f t="shared" si="3"/>
        <v>11000</v>
      </c>
      <c r="G24" s="65">
        <f t="shared" si="4"/>
        <v>375</v>
      </c>
      <c r="H24" s="79">
        <f t="shared" si="5"/>
        <v>1.6251354279523293E-2</v>
      </c>
    </row>
    <row r="25" spans="1:11" ht="24" customHeight="1" thickBot="1" x14ac:dyDescent="0.25">
      <c r="A25" s="12" t="s">
        <v>39</v>
      </c>
      <c r="B25" s="19" t="s">
        <v>64</v>
      </c>
      <c r="C25" s="57">
        <v>5000</v>
      </c>
      <c r="D25" s="57">
        <v>5000</v>
      </c>
      <c r="E25" s="57">
        <v>21000</v>
      </c>
      <c r="F25" s="20">
        <f t="shared" si="3"/>
        <v>16000</v>
      </c>
      <c r="G25" s="68">
        <f t="shared" si="4"/>
        <v>420</v>
      </c>
      <c r="H25" s="81">
        <f t="shared" si="5"/>
        <v>2.2751895991332611E-2</v>
      </c>
    </row>
    <row r="26" spans="1:11" ht="12" customHeight="1" thickBot="1" x14ac:dyDescent="0.25">
      <c r="A26" s="18" t="s">
        <v>40</v>
      </c>
      <c r="B26" s="23" t="s">
        <v>41</v>
      </c>
      <c r="C26" s="24">
        <f>C30+C27</f>
        <v>54000</v>
      </c>
      <c r="D26" s="24">
        <f>D30+D27</f>
        <v>55000</v>
      </c>
      <c r="E26" s="24">
        <f>E27+E30</f>
        <v>33000</v>
      </c>
      <c r="F26" s="67">
        <f t="shared" si="3"/>
        <v>-22000</v>
      </c>
      <c r="G26" s="69">
        <f t="shared" si="4"/>
        <v>60</v>
      </c>
      <c r="H26" s="77">
        <f t="shared" si="5"/>
        <v>3.5752979414951244E-2</v>
      </c>
    </row>
    <row r="27" spans="1:11" ht="12" customHeight="1" x14ac:dyDescent="0.2">
      <c r="A27" s="17" t="s">
        <v>65</v>
      </c>
      <c r="B27" s="21" t="s">
        <v>4</v>
      </c>
      <c r="C27" s="58">
        <v>9000</v>
      </c>
      <c r="D27" s="58">
        <v>10000</v>
      </c>
      <c r="E27" s="58">
        <f>9000</f>
        <v>9000</v>
      </c>
      <c r="F27" s="22">
        <f t="shared" si="3"/>
        <v>-1000</v>
      </c>
      <c r="G27" s="70">
        <f t="shared" si="4"/>
        <v>90</v>
      </c>
      <c r="H27" s="78">
        <f t="shared" si="5"/>
        <v>9.7508125677139759E-3</v>
      </c>
    </row>
    <row r="28" spans="1:11" ht="12" customHeight="1" x14ac:dyDescent="0.2">
      <c r="A28" s="7" t="s">
        <v>30</v>
      </c>
      <c r="B28" s="10" t="s">
        <v>42</v>
      </c>
      <c r="C28" s="51">
        <v>3000</v>
      </c>
      <c r="D28" s="51">
        <v>4000</v>
      </c>
      <c r="E28" s="51"/>
      <c r="F28" s="3">
        <f t="shared" si="3"/>
        <v>-4000</v>
      </c>
      <c r="G28" s="71">
        <f t="shared" si="4"/>
        <v>0</v>
      </c>
      <c r="H28" s="79">
        <f t="shared" si="5"/>
        <v>0</v>
      </c>
    </row>
    <row r="29" spans="1:11" ht="12" customHeight="1" x14ac:dyDescent="0.2">
      <c r="A29" s="7" t="s">
        <v>32</v>
      </c>
      <c r="B29" s="10" t="s">
        <v>43</v>
      </c>
      <c r="C29" s="51">
        <v>6000</v>
      </c>
      <c r="D29" s="51">
        <v>6000</v>
      </c>
      <c r="E29" s="51">
        <v>9000</v>
      </c>
      <c r="F29" s="3">
        <f t="shared" si="3"/>
        <v>3000</v>
      </c>
      <c r="G29" s="71">
        <f t="shared" si="4"/>
        <v>150</v>
      </c>
      <c r="H29" s="79">
        <f t="shared" si="5"/>
        <v>9.7508125677139759E-3</v>
      </c>
    </row>
    <row r="30" spans="1:11" ht="12" customHeight="1" x14ac:dyDescent="0.2">
      <c r="A30" s="17" t="s">
        <v>67</v>
      </c>
      <c r="B30" s="6" t="s">
        <v>3</v>
      </c>
      <c r="C30" s="50">
        <f>C34+C33+C32+C31</f>
        <v>45000</v>
      </c>
      <c r="D30" s="50">
        <f>SUM(D31:D34)</f>
        <v>45000</v>
      </c>
      <c r="E30" s="50">
        <f>E31+E33</f>
        <v>24000</v>
      </c>
      <c r="F30" s="4">
        <f t="shared" si="3"/>
        <v>-21000</v>
      </c>
      <c r="G30" s="62">
        <f t="shared" si="4"/>
        <v>53.333333333333336</v>
      </c>
      <c r="H30" s="80">
        <f t="shared" si="5"/>
        <v>2.600216684723727E-2</v>
      </c>
    </row>
    <row r="31" spans="1:11" ht="12" customHeight="1" x14ac:dyDescent="0.2">
      <c r="A31" s="7" t="s">
        <v>24</v>
      </c>
      <c r="B31" s="10" t="s">
        <v>44</v>
      </c>
      <c r="C31" s="51">
        <v>30000</v>
      </c>
      <c r="D31" s="51">
        <v>30000</v>
      </c>
      <c r="E31" s="51">
        <v>16000</v>
      </c>
      <c r="F31" s="3">
        <f t="shared" si="3"/>
        <v>-14000</v>
      </c>
      <c r="G31" s="71">
        <f t="shared" si="4"/>
        <v>53.333333333333336</v>
      </c>
      <c r="H31" s="79">
        <f t="shared" si="5"/>
        <v>1.7334777898158179E-2</v>
      </c>
    </row>
    <row r="32" spans="1:11" ht="12" customHeight="1" x14ac:dyDescent="0.2">
      <c r="A32" s="7" t="s">
        <v>26</v>
      </c>
      <c r="B32" s="10" t="s">
        <v>45</v>
      </c>
      <c r="C32" s="51">
        <v>3000</v>
      </c>
      <c r="D32" s="51">
        <v>3000</v>
      </c>
      <c r="E32" s="51"/>
      <c r="F32" s="3">
        <f t="shared" si="3"/>
        <v>-3000</v>
      </c>
      <c r="G32" s="71">
        <f t="shared" si="4"/>
        <v>0</v>
      </c>
      <c r="H32" s="79">
        <f t="shared" si="5"/>
        <v>0</v>
      </c>
    </row>
    <row r="33" spans="1:11" ht="12" customHeight="1" x14ac:dyDescent="0.2">
      <c r="A33" s="7" t="s">
        <v>37</v>
      </c>
      <c r="B33" s="10" t="s">
        <v>46</v>
      </c>
      <c r="C33" s="51">
        <v>10000</v>
      </c>
      <c r="D33" s="51">
        <v>10000</v>
      </c>
      <c r="E33" s="51">
        <v>8000</v>
      </c>
      <c r="F33" s="3">
        <f t="shared" si="3"/>
        <v>-2000</v>
      </c>
      <c r="G33" s="71">
        <f t="shared" si="4"/>
        <v>80</v>
      </c>
      <c r="H33" s="79">
        <f t="shared" si="5"/>
        <v>8.6673889490790895E-3</v>
      </c>
    </row>
    <row r="34" spans="1:11" ht="12" customHeight="1" thickBot="1" x14ac:dyDescent="0.25">
      <c r="A34" s="7" t="s">
        <v>39</v>
      </c>
      <c r="B34" s="26" t="s">
        <v>47</v>
      </c>
      <c r="C34" s="57">
        <v>2000</v>
      </c>
      <c r="D34" s="57">
        <v>2000</v>
      </c>
      <c r="E34" s="57"/>
      <c r="F34" s="20">
        <f t="shared" si="3"/>
        <v>-2000</v>
      </c>
      <c r="G34" s="72">
        <f t="shared" si="4"/>
        <v>0</v>
      </c>
      <c r="H34" s="81">
        <f t="shared" si="5"/>
        <v>0</v>
      </c>
    </row>
    <row r="35" spans="1:11" ht="12" customHeight="1" thickBot="1" x14ac:dyDescent="0.25">
      <c r="A35" s="36" t="s">
        <v>48</v>
      </c>
      <c r="B35" s="23" t="s">
        <v>5</v>
      </c>
      <c r="C35" s="55">
        <v>24000</v>
      </c>
      <c r="D35" s="55">
        <f>SUM(D36)</f>
        <v>25000</v>
      </c>
      <c r="E35" s="55"/>
      <c r="F35" s="25">
        <f t="shared" si="3"/>
        <v>-25000</v>
      </c>
      <c r="G35" s="73">
        <f t="shared" si="4"/>
        <v>0</v>
      </c>
      <c r="H35" s="77">
        <f t="shared" si="5"/>
        <v>0</v>
      </c>
    </row>
    <row r="36" spans="1:11" ht="12" customHeight="1" thickBot="1" x14ac:dyDescent="0.25">
      <c r="A36" s="15" t="s">
        <v>65</v>
      </c>
      <c r="B36" s="37" t="s">
        <v>49</v>
      </c>
      <c r="C36" s="59">
        <v>24000</v>
      </c>
      <c r="D36" s="59">
        <v>25000</v>
      </c>
      <c r="E36" s="59">
        <v>4000</v>
      </c>
      <c r="F36" s="38">
        <f t="shared" si="3"/>
        <v>-21000</v>
      </c>
      <c r="G36" s="74">
        <f t="shared" si="4"/>
        <v>16</v>
      </c>
      <c r="H36" s="82">
        <f t="shared" si="5"/>
        <v>4.3336944745395447E-3</v>
      </c>
    </row>
    <row r="37" spans="1:11" ht="12" customHeight="1" thickBot="1" x14ac:dyDescent="0.25">
      <c r="A37" s="18" t="s">
        <v>50</v>
      </c>
      <c r="B37" s="23" t="s">
        <v>6</v>
      </c>
      <c r="C37" s="55">
        <v>3000</v>
      </c>
      <c r="D37" s="55">
        <f>SUM(D38)</f>
        <v>3000</v>
      </c>
      <c r="E37" s="55"/>
      <c r="F37" s="25">
        <f t="shared" si="3"/>
        <v>-3000</v>
      </c>
      <c r="G37" s="73">
        <f t="shared" si="4"/>
        <v>0</v>
      </c>
      <c r="H37" s="77">
        <f t="shared" si="5"/>
        <v>0</v>
      </c>
    </row>
    <row r="38" spans="1:11" ht="12" customHeight="1" thickBot="1" x14ac:dyDescent="0.25">
      <c r="A38" s="15" t="s">
        <v>65</v>
      </c>
      <c r="B38" s="37" t="s">
        <v>69</v>
      </c>
      <c r="C38" s="59">
        <v>3000</v>
      </c>
      <c r="D38" s="59">
        <v>3000</v>
      </c>
      <c r="E38" s="59">
        <v>0</v>
      </c>
      <c r="F38" s="38">
        <f t="shared" si="3"/>
        <v>-3000</v>
      </c>
      <c r="G38" s="74">
        <f t="shared" si="4"/>
        <v>0</v>
      </c>
      <c r="H38" s="82">
        <f t="shared" si="5"/>
        <v>0</v>
      </c>
    </row>
    <row r="39" spans="1:11" ht="12" customHeight="1" thickBot="1" x14ac:dyDescent="0.25">
      <c r="A39" s="18" t="s">
        <v>51</v>
      </c>
      <c r="B39" s="23" t="s">
        <v>52</v>
      </c>
      <c r="C39" s="55">
        <f>C42+C41+C40</f>
        <v>14000</v>
      </c>
      <c r="D39" s="55">
        <f>SUM(D40:D42)</f>
        <v>12000</v>
      </c>
      <c r="E39" s="55">
        <f>E40+E41+E42</f>
        <v>6500</v>
      </c>
      <c r="F39" s="25">
        <f t="shared" si="3"/>
        <v>-5500</v>
      </c>
      <c r="G39" s="73">
        <f t="shared" si="4"/>
        <v>54.166666666666664</v>
      </c>
      <c r="H39" s="77">
        <f t="shared" si="5"/>
        <v>7.0422535211267607E-3</v>
      </c>
    </row>
    <row r="40" spans="1:11" ht="12" customHeight="1" x14ac:dyDescent="0.2">
      <c r="A40" s="15" t="s">
        <v>65</v>
      </c>
      <c r="B40" s="27" t="s">
        <v>53</v>
      </c>
      <c r="C40" s="56">
        <v>3000</v>
      </c>
      <c r="D40" s="56">
        <v>10000</v>
      </c>
      <c r="E40" s="56">
        <v>4500</v>
      </c>
      <c r="F40" s="28">
        <f t="shared" si="3"/>
        <v>-5500</v>
      </c>
      <c r="G40" s="75">
        <f t="shared" si="4"/>
        <v>45</v>
      </c>
      <c r="H40" s="83">
        <f t="shared" si="5"/>
        <v>4.8754062838569879E-3</v>
      </c>
    </row>
    <row r="41" spans="1:11" ht="12" customHeight="1" x14ac:dyDescent="0.2">
      <c r="A41" s="15" t="s">
        <v>67</v>
      </c>
      <c r="B41" s="10" t="s">
        <v>54</v>
      </c>
      <c r="C41" s="51">
        <v>4000</v>
      </c>
      <c r="D41" s="51">
        <v>2000</v>
      </c>
      <c r="E41" s="51">
        <v>2000</v>
      </c>
      <c r="F41" s="3">
        <f t="shared" si="3"/>
        <v>0</v>
      </c>
      <c r="G41" s="65">
        <f t="shared" si="4"/>
        <v>100</v>
      </c>
      <c r="H41" s="79">
        <f t="shared" si="5"/>
        <v>2.1668472372697724E-3</v>
      </c>
    </row>
    <row r="42" spans="1:11" ht="12" customHeight="1" thickBot="1" x14ac:dyDescent="0.25">
      <c r="A42" s="15" t="s">
        <v>68</v>
      </c>
      <c r="B42" s="26" t="s">
        <v>55</v>
      </c>
      <c r="C42" s="57">
        <v>7000</v>
      </c>
      <c r="D42" s="57">
        <v>0</v>
      </c>
      <c r="E42" s="57"/>
      <c r="F42" s="20">
        <f t="shared" si="3"/>
        <v>0</v>
      </c>
      <c r="G42" s="72"/>
      <c r="H42" s="81">
        <f t="shared" si="5"/>
        <v>0</v>
      </c>
    </row>
    <row r="43" spans="1:11" ht="12" customHeight="1" thickBot="1" x14ac:dyDescent="0.25">
      <c r="A43" s="18" t="s">
        <v>56</v>
      </c>
      <c r="B43" s="23" t="s">
        <v>57</v>
      </c>
      <c r="C43" s="55">
        <v>69000</v>
      </c>
      <c r="D43" s="55">
        <f>300000*0.3</f>
        <v>90000</v>
      </c>
      <c r="E43" s="55">
        <v>126500</v>
      </c>
      <c r="F43" s="25">
        <f t="shared" si="3"/>
        <v>36500</v>
      </c>
      <c r="G43" s="73">
        <f t="shared" si="4"/>
        <v>140.55555555555554</v>
      </c>
      <c r="H43" s="77">
        <f t="shared" si="5"/>
        <v>0.13705308775731312</v>
      </c>
    </row>
    <row r="44" spans="1:11" ht="24" customHeight="1" thickBot="1" x14ac:dyDescent="0.25">
      <c r="A44" s="39" t="s">
        <v>58</v>
      </c>
      <c r="B44" s="40" t="s">
        <v>63</v>
      </c>
      <c r="C44" s="55">
        <v>0</v>
      </c>
      <c r="D44" s="55">
        <v>80000</v>
      </c>
      <c r="E44" s="55">
        <v>120000</v>
      </c>
      <c r="F44" s="25">
        <f t="shared" si="3"/>
        <v>40000</v>
      </c>
      <c r="G44" s="73">
        <f t="shared" si="4"/>
        <v>150</v>
      </c>
      <c r="H44" s="77">
        <f t="shared" si="5"/>
        <v>0.13001083423618634</v>
      </c>
    </row>
    <row r="45" spans="1:11" ht="14.1" customHeight="1" thickBot="1" x14ac:dyDescent="0.25">
      <c r="A45" s="41"/>
      <c r="B45" s="42" t="s">
        <v>59</v>
      </c>
      <c r="C45" s="60">
        <f>C12+C17+C26+C37+C39+C43+C44+C35</f>
        <v>541000</v>
      </c>
      <c r="D45" s="60">
        <f>D44+D43+D39+D37+D35+D26+D17+D12</f>
        <v>731000</v>
      </c>
      <c r="E45" s="60">
        <f>E44+E43+E39+E37+E35+E26+E17+E12</f>
        <v>923000</v>
      </c>
      <c r="F45" s="43">
        <f t="shared" si="3"/>
        <v>192000</v>
      </c>
      <c r="G45" s="76">
        <f t="shared" si="4"/>
        <v>126.26538987688099</v>
      </c>
      <c r="H45" s="84">
        <f t="shared" si="5"/>
        <v>1</v>
      </c>
      <c r="K45" s="1"/>
    </row>
    <row r="46" spans="1:11" ht="36" customHeight="1" thickBot="1" x14ac:dyDescent="0.25">
      <c r="A46" s="44"/>
      <c r="B46" s="45" t="s">
        <v>60</v>
      </c>
      <c r="C46" s="61"/>
      <c r="D46" s="61"/>
      <c r="E46" s="61">
        <f>E45-E10</f>
        <v>161000</v>
      </c>
      <c r="F46" s="46">
        <f t="shared" si="3"/>
        <v>161000</v>
      </c>
      <c r="G46" s="47"/>
      <c r="H46" s="99">
        <f t="shared" si="5"/>
        <v>0.17443120260021669</v>
      </c>
    </row>
    <row r="50" spans="3:6" x14ac:dyDescent="0.2">
      <c r="C50" s="1"/>
      <c r="D50" s="1"/>
      <c r="E50" s="1"/>
      <c r="F50" s="1"/>
    </row>
  </sheetData>
  <pageMargins left="0.7" right="0.7" top="0.75" bottom="0.75" header="0.3" footer="0.3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13"/>
  <sheetViews>
    <sheetView workbookViewId="0">
      <selection activeCell="E8" sqref="E8"/>
    </sheetView>
  </sheetViews>
  <sheetFormatPr defaultRowHeight="12.75" x14ac:dyDescent="0.2"/>
  <cols>
    <col min="3" max="3" width="14.83203125" bestFit="1" customWidth="1"/>
  </cols>
  <sheetData>
    <row r="3" spans="3:3" x14ac:dyDescent="0.2">
      <c r="C3" s="1">
        <f>5561.3*6.5</f>
        <v>36148.450000000004</v>
      </c>
    </row>
    <row r="4" spans="3:3" x14ac:dyDescent="0.2">
      <c r="C4" s="1">
        <f>5561.3*3.5</f>
        <v>19464.55</v>
      </c>
    </row>
    <row r="5" spans="3:3" x14ac:dyDescent="0.2">
      <c r="C5" s="1">
        <f>1800*1.175*2</f>
        <v>4230</v>
      </c>
    </row>
    <row r="6" spans="3:3" x14ac:dyDescent="0.2">
      <c r="C6" s="2">
        <f>SUM(C3:C5)</f>
        <v>59843</v>
      </c>
    </row>
    <row r="7" spans="3:3" x14ac:dyDescent="0.2">
      <c r="C7" s="1"/>
    </row>
    <row r="8" spans="3:3" x14ac:dyDescent="0.2">
      <c r="C8" s="1"/>
    </row>
    <row r="9" spans="3:3" x14ac:dyDescent="0.2">
      <c r="C9" s="1"/>
    </row>
    <row r="10" spans="3:3" x14ac:dyDescent="0.2">
      <c r="C10" s="1"/>
    </row>
    <row r="11" spans="3:3" x14ac:dyDescent="0.2">
      <c r="C11" s="1"/>
    </row>
    <row r="12" spans="3:3" x14ac:dyDescent="0.2">
      <c r="C12" s="1"/>
    </row>
    <row r="13" spans="3:3" x14ac:dyDescent="0.2">
      <c r="C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</dc:creator>
  <cp:lastModifiedBy>TZ</cp:lastModifiedBy>
  <cp:lastPrinted>2019-10-12T15:07:32Z</cp:lastPrinted>
  <dcterms:created xsi:type="dcterms:W3CDTF">2017-06-09T07:17:41Z</dcterms:created>
  <dcterms:modified xsi:type="dcterms:W3CDTF">2019-12-19T07:33:58Z</dcterms:modified>
</cp:coreProperties>
</file>