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Z\Documents\10. sjednica Skupštine\"/>
    </mc:Choice>
  </mc:AlternateContent>
  <bookViews>
    <workbookView xWindow="0" yWindow="0" windowWidth="19200" windowHeight="12885"/>
  </bookViews>
  <sheets>
    <sheet name="Table 1" sheetId="1" r:id="rId1"/>
    <sheet name="Grafikoni" sheetId="2" r:id="rId2"/>
  </sheets>
  <calcPr calcId="152511"/>
</workbook>
</file>

<file path=xl/calcChain.xml><?xml version="1.0" encoding="utf-8"?>
<calcChain xmlns="http://schemas.openxmlformats.org/spreadsheetml/2006/main">
  <c r="G19" i="1" l="1"/>
  <c r="G26" i="1"/>
  <c r="G27" i="1"/>
  <c r="G35" i="1"/>
  <c r="G36" i="1"/>
  <c r="G37" i="1"/>
  <c r="G38" i="1"/>
  <c r="G39" i="1"/>
  <c r="G40" i="1"/>
  <c r="G41" i="1"/>
  <c r="G45" i="1"/>
  <c r="G47" i="1"/>
  <c r="G51" i="1"/>
  <c r="G54" i="1"/>
  <c r="G55" i="1"/>
  <c r="G58" i="1"/>
  <c r="G60" i="1"/>
  <c r="G61" i="1"/>
  <c r="G67" i="1"/>
  <c r="G68" i="1"/>
  <c r="G72" i="1"/>
  <c r="G73" i="1"/>
  <c r="G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18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3" i="1"/>
  <c r="D74" i="1"/>
  <c r="D76" i="1" s="1"/>
  <c r="E74" i="1"/>
  <c r="E76" i="1" s="1"/>
  <c r="C74" i="1"/>
  <c r="C76" i="1" s="1"/>
  <c r="E67" i="1"/>
  <c r="D67" i="1" s="1"/>
  <c r="C67" i="1"/>
  <c r="E65" i="1"/>
  <c r="D65" i="1" s="1"/>
  <c r="C65" i="1"/>
  <c r="E63" i="1"/>
  <c r="C63" i="1"/>
  <c r="E58" i="1"/>
  <c r="C58" i="1"/>
  <c r="E55" i="1"/>
  <c r="D55" i="1" s="1"/>
  <c r="C55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6" i="1"/>
  <c r="D57" i="1"/>
  <c r="D59" i="1"/>
  <c r="D60" i="1"/>
  <c r="D61" i="1"/>
  <c r="D62" i="1"/>
  <c r="D64" i="1"/>
  <c r="D66" i="1"/>
  <c r="D68" i="1"/>
  <c r="D69" i="1"/>
  <c r="D70" i="1"/>
  <c r="D71" i="1"/>
  <c r="D72" i="1"/>
  <c r="D73" i="1"/>
  <c r="D75" i="1"/>
  <c r="D27" i="1"/>
  <c r="D26" i="1"/>
  <c r="D19" i="1"/>
  <c r="D18" i="1"/>
  <c r="F51" i="1"/>
  <c r="F67" i="1"/>
  <c r="F58" i="1"/>
  <c r="F55" i="1"/>
  <c r="F48" i="1"/>
  <c r="F42" i="1"/>
  <c r="F41" i="1" s="1"/>
  <c r="F40" i="1" s="1"/>
  <c r="F36" i="1" s="1"/>
  <c r="F22" i="1"/>
  <c r="F46" i="1"/>
  <c r="F45" i="1" s="1"/>
  <c r="F44" i="1"/>
  <c r="F47" i="1"/>
  <c r="F37" i="1"/>
  <c r="F27" i="1"/>
  <c r="F26" i="1" s="1"/>
  <c r="F25" i="1"/>
  <c r="F21" i="1"/>
  <c r="D16" i="1"/>
  <c r="D11" i="1"/>
  <c r="D12" i="1"/>
  <c r="D13" i="1"/>
  <c r="D14" i="1"/>
  <c r="D15" i="1"/>
  <c r="G15" i="1"/>
  <c r="D10" i="1"/>
  <c r="F11" i="1"/>
  <c r="F10" i="1" s="1"/>
  <c r="G10" i="1" s="1"/>
  <c r="D4" i="1"/>
  <c r="D5" i="1"/>
  <c r="D6" i="1"/>
  <c r="D7" i="1"/>
  <c r="D8" i="1"/>
  <c r="D9" i="1"/>
  <c r="D3" i="1"/>
  <c r="G8" i="1"/>
  <c r="G9" i="1"/>
  <c r="F7" i="1"/>
  <c r="G7" i="1" s="1"/>
  <c r="G6" i="1"/>
  <c r="F3" i="1"/>
  <c r="G3" i="1" s="1"/>
  <c r="G5" i="1"/>
  <c r="G4" i="1"/>
  <c r="F54" i="1" l="1"/>
  <c r="D58" i="1"/>
  <c r="F19" i="1"/>
  <c r="F16" i="1"/>
  <c r="G16" i="1" l="1"/>
  <c r="F18" i="1"/>
  <c r="F73" i="1" s="1"/>
  <c r="F74" i="1" s="1"/>
  <c r="F76" i="1" s="1"/>
  <c r="D63" i="1" l="1"/>
</calcChain>
</file>

<file path=xl/sharedStrings.xml><?xml version="1.0" encoding="utf-8"?>
<sst xmlns="http://schemas.openxmlformats.org/spreadsheetml/2006/main" count="132" uniqueCount="104">
  <si>
    <t>RB</t>
  </si>
  <si>
    <t>PRIHODI PO VRSTAMA</t>
  </si>
  <si>
    <t>Financijski plan 2017.</t>
  </si>
  <si>
    <t>Promjena</t>
  </si>
  <si>
    <t>II. Izmjene i dopune 2017.</t>
  </si>
  <si>
    <t>Struktura</t>
  </si>
  <si>
    <t>I.</t>
  </si>
  <si>
    <t>PRIHODI OD BORAVIŠNE PRISTOJBE</t>
  </si>
  <si>
    <t>1.1.</t>
  </si>
  <si>
    <t>Prihodi od boravišne pristojbe</t>
  </si>
  <si>
    <t>1.2.</t>
  </si>
  <si>
    <t>Prihodi od boravišne pristojbe - Nautika</t>
  </si>
  <si>
    <t>II.</t>
  </si>
  <si>
    <t>PRIHODI OD TURISTIČKE ČLANARINE</t>
  </si>
  <si>
    <t>III.</t>
  </si>
  <si>
    <t>PRIHODI IZ PRORAČUNA OPĆINE/GRADA/DRŽAVNOG</t>
  </si>
  <si>
    <t>3.1.</t>
  </si>
  <si>
    <t>Programske aktivnosti</t>
  </si>
  <si>
    <t>3.2.</t>
  </si>
  <si>
    <t>Funkcioniranje turističkog ureda</t>
  </si>
  <si>
    <t>IV.</t>
  </si>
  <si>
    <t>PRIHODI OD DONACIJA FIZIČKIH I PRAVNIH OSOBA</t>
  </si>
  <si>
    <t>-</t>
  </si>
  <si>
    <t>V.</t>
  </si>
  <si>
    <t>PRIHODI OD DRUGIH AKTIVNOSTI</t>
  </si>
  <si>
    <t>VI.</t>
  </si>
  <si>
    <t>OSTALI NESPOMENUTI PRIHODI</t>
  </si>
  <si>
    <t>SVEUKUPNO PRIHODI</t>
  </si>
  <si>
    <t>RASHODI PO VRSTAMA</t>
  </si>
  <si>
    <t>ADMINISTRATIVNI RASHODI</t>
  </si>
  <si>
    <t>Rashodi ureda</t>
  </si>
  <si>
    <t>2.1.</t>
  </si>
  <si>
    <t>Ured</t>
  </si>
  <si>
    <t>2.2.</t>
  </si>
  <si>
    <t>Oprema</t>
  </si>
  <si>
    <t>DIZAJN VRIJEDNOSTI</t>
  </si>
  <si>
    <r>
      <rPr>
        <b/>
        <sz val="12"/>
        <rFont val="Times New Roman"/>
        <family val="1"/>
        <charset val="238"/>
      </rPr>
      <t>Poticanje i sudjelovanje u uređenju grada/općine/mjesta/ (osim
izgradnje komunalne infrastrukture)</t>
    </r>
  </si>
  <si>
    <t>Uređenje mjesta</t>
  </si>
  <si>
    <t>Ostala oprema</t>
  </si>
  <si>
    <t>Manifestacije</t>
  </si>
  <si>
    <t>Kulturno-zabavne</t>
  </si>
  <si>
    <t>Sportske manifestacije</t>
  </si>
  <si>
    <t>2.3.</t>
  </si>
  <si>
    <t>Ostale manifestacije</t>
  </si>
  <si>
    <t>2.4.</t>
  </si>
  <si>
    <r>
      <rPr>
        <sz val="12"/>
        <rFont val="Times New Roman"/>
        <family val="1"/>
        <charset val="238"/>
      </rPr>
      <t>Potpore manifestacijama (suorganizacija s drugim subjektima te
donacije drugima za manifestacije)</t>
    </r>
  </si>
  <si>
    <t>KOMUNIKACIJA VRIJEDNOSTI</t>
  </si>
  <si>
    <t>Online komunikacije</t>
  </si>
  <si>
    <t>Internet oglašavanje</t>
  </si>
  <si>
    <t>Internet stranice i upravljanje Internet stranicama</t>
  </si>
  <si>
    <t>Offline komunikacije</t>
  </si>
  <si>
    <t>Oglašavanje u promotivnim kampanjama</t>
  </si>
  <si>
    <t>Opće oglašavanje</t>
  </si>
  <si>
    <t>Brošure i ostali tiskani materijali</t>
  </si>
  <si>
    <t>Suveniri i promo materijali</t>
  </si>
  <si>
    <t>DISTRIBUCIJA I PRODAJA VRIJEDNOST</t>
  </si>
  <si>
    <t>Sajmovi</t>
  </si>
  <si>
    <t>INTERNI MARKETING</t>
  </si>
  <si>
    <t>Edukacija (zaposleni, subjekti javnog i privatnog sektora)</t>
  </si>
  <si>
    <t>MARKETINŠKA INFRASTRUKTURA</t>
  </si>
  <si>
    <t>Foto radionica</t>
  </si>
  <si>
    <t>Proizvodnja multimedijalnih materijala</t>
  </si>
  <si>
    <t>Banka fotografija i priprema u izdavaštvu</t>
  </si>
  <si>
    <t>Rad PPS kluba - Hrvatska 365</t>
  </si>
  <si>
    <t>VII.</t>
  </si>
  <si>
    <t>TRANSFER BORAVIŠNE PRISTOJBE OPĆINI/GRADU (30%)</t>
  </si>
  <si>
    <t>VIII.</t>
  </si>
  <si>
    <t>POKRIVANJE MANJKA IZ PRETHODNE GODINE</t>
  </si>
  <si>
    <t>SVEUKUPNO RASHODI</t>
  </si>
  <si>
    <t>1.</t>
  </si>
  <si>
    <t>2.</t>
  </si>
  <si>
    <t>3.</t>
  </si>
  <si>
    <t>4.</t>
  </si>
  <si>
    <t>Izvršenje u periodu od 1.1. do 31.12.2017</t>
  </si>
  <si>
    <t>Postotak izvršenja</t>
  </si>
  <si>
    <t>Donacije za maškare</t>
  </si>
  <si>
    <t>Donacije za "Đir po konalu"</t>
  </si>
  <si>
    <t>Donacije za ribarsku</t>
  </si>
  <si>
    <t>Bruto plaće radnika</t>
  </si>
  <si>
    <t>Doprinosi na plaću</t>
  </si>
  <si>
    <t>Božićnice</t>
  </si>
  <si>
    <t>Ostali rashodi</t>
  </si>
  <si>
    <t>Student servis</t>
  </si>
  <si>
    <t>Kunjsko lito 2017.-te</t>
  </si>
  <si>
    <t>Kazališne predstave i filmske večeri</t>
  </si>
  <si>
    <t>Otočni susret klapa</t>
  </si>
  <si>
    <t>Đir po konalu</t>
  </si>
  <si>
    <t>Škraping</t>
  </si>
  <si>
    <t>Zimske maškare</t>
  </si>
  <si>
    <t>Litnje maškare</t>
  </si>
  <si>
    <t>Sajam otočnih proizvoda</t>
  </si>
  <si>
    <t>Uredski materijal</t>
  </si>
  <si>
    <t>Računalne usluge</t>
  </si>
  <si>
    <t>Reprezentacija</t>
  </si>
  <si>
    <t>Kamata i naknada za prekoračenje</t>
  </si>
  <si>
    <t>Platni promet</t>
  </si>
  <si>
    <t>Ugovori o djelu</t>
  </si>
  <si>
    <t>Telefon i pošta</t>
  </si>
  <si>
    <t>Računovodstvene usluge</t>
  </si>
  <si>
    <t>Rashodi za radnike i osobe izvan radnog odnosa</t>
  </si>
  <si>
    <t>Škrapić</t>
  </si>
  <si>
    <t>PRIJENOS MANJKA U IDUĆU GODINU</t>
  </si>
  <si>
    <t>REZULTAT POSLOVANJA TEKUĆEG RAZDOBLJA</t>
  </si>
  <si>
    <t>IZVRŠENJE FINANCIJSKOG PLANA 2017.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</si>
</sst>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n&quot;_-;\-* #,##0.00\ &quot;kn&quot;_-;_-* &quot;-&quot;??\ &quot;kn&quot;_-;_-@_-"/>
    <numFmt numFmtId="164" formatCode="0."/>
  </numFmts>
  <fonts count="8" x14ac:knownFonts="1">
    <font>
      <sz val="10"/>
      <color rgb="FF000000"/>
      <name val="Times New Roman"/>
      <charset val="204"/>
    </font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C5D9F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44" fontId="0" fillId="0" borderId="0" xfId="0" applyNumberFormat="1" applyFill="1" applyBorder="1" applyAlignment="1">
      <alignment horizontal="left" vertical="top"/>
    </xf>
    <xf numFmtId="44" fontId="1" fillId="0" borderId="0" xfId="0" applyNumberFormat="1" applyFont="1" applyFill="1" applyBorder="1"/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9" fontId="5" fillId="0" borderId="1" xfId="0" applyNumberFormat="1" applyFont="1" applyFill="1" applyBorder="1" applyAlignment="1">
      <alignment horizontal="right" vertical="top" shrinkToFit="1"/>
    </xf>
    <xf numFmtId="0" fontId="1" fillId="0" borderId="1" xfId="0" applyFont="1" applyBorder="1"/>
    <xf numFmtId="0" fontId="4" fillId="4" borderId="1" xfId="0" applyFont="1" applyFill="1" applyBorder="1" applyAlignment="1">
      <alignment horizontal="center" vertical="top" wrapText="1"/>
    </xf>
    <xf numFmtId="9" fontId="5" fillId="4" borderId="1" xfId="0" applyNumberFormat="1" applyFont="1" applyFill="1" applyBorder="1" applyAlignment="1">
      <alignment horizontal="right" vertical="top" shrinkToFit="1"/>
    </xf>
    <xf numFmtId="9" fontId="3" fillId="4" borderId="1" xfId="0" applyNumberFormat="1" applyFont="1" applyFill="1" applyBorder="1" applyAlignment="1">
      <alignment horizontal="right" vertical="top" shrinkToFit="1"/>
    </xf>
    <xf numFmtId="0" fontId="2" fillId="4" borderId="1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 indent="1"/>
    </xf>
    <xf numFmtId="0" fontId="4" fillId="0" borderId="1" xfId="0" applyFont="1" applyFill="1" applyBorder="1" applyAlignment="1">
      <alignment horizontal="left" vertical="top" wrapText="1" indent="1"/>
    </xf>
    <xf numFmtId="0" fontId="5" fillId="4" borderId="1" xfId="0" applyFont="1" applyFill="1" applyBorder="1" applyAlignment="1">
      <alignment horizontal="left" vertical="top" wrapText="1" indent="1"/>
    </xf>
    <xf numFmtId="0" fontId="5" fillId="0" borderId="1" xfId="0" applyFont="1" applyFill="1" applyBorder="1" applyAlignment="1">
      <alignment horizontal="left" vertical="top" wrapText="1" indent="1"/>
    </xf>
    <xf numFmtId="0" fontId="2" fillId="2" borderId="1" xfId="0" applyFont="1" applyFill="1" applyBorder="1" applyAlignment="1">
      <alignment horizontal="center" vertical="top" wrapText="1"/>
    </xf>
    <xf numFmtId="44" fontId="2" fillId="4" borderId="1" xfId="0" applyNumberFormat="1" applyFont="1" applyFill="1" applyBorder="1" applyAlignment="1">
      <alignment horizontal="right" vertical="top" wrapText="1"/>
    </xf>
    <xf numFmtId="10" fontId="2" fillId="4" borderId="1" xfId="0" applyNumberFormat="1" applyFont="1" applyFill="1" applyBorder="1" applyAlignment="1">
      <alignment horizontal="right" vertical="top" wrapText="1"/>
    </xf>
    <xf numFmtId="44" fontId="4" fillId="0" borderId="1" xfId="0" applyNumberFormat="1" applyFont="1" applyFill="1" applyBorder="1" applyAlignment="1">
      <alignment horizontal="right" vertical="top" wrapText="1"/>
    </xf>
    <xf numFmtId="10" fontId="4" fillId="0" borderId="1" xfId="0" applyNumberFormat="1" applyFont="1" applyFill="1" applyBorder="1" applyAlignment="1">
      <alignment horizontal="right" vertical="top" wrapText="1"/>
    </xf>
    <xf numFmtId="10" fontId="4" fillId="4" borderId="1" xfId="0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left" vertical="top" wrapText="1" indent="13"/>
    </xf>
    <xf numFmtId="0" fontId="5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44" fontId="2" fillId="3" borderId="1" xfId="0" applyNumberFormat="1" applyFont="1" applyFill="1" applyBorder="1" applyAlignment="1">
      <alignment horizontal="right" vertical="top" wrapText="1"/>
    </xf>
    <xf numFmtId="9" fontId="3" fillId="3" borderId="1" xfId="0" applyNumberFormat="1" applyFont="1" applyFill="1" applyBorder="1" applyAlignment="1">
      <alignment horizontal="right" vertical="top" shrinkToFit="1"/>
    </xf>
    <xf numFmtId="164" fontId="5" fillId="0" borderId="1" xfId="0" applyNumberFormat="1" applyFont="1" applyFill="1" applyBorder="1" applyAlignment="1">
      <alignment horizontal="center" vertical="top" shrinkToFit="1"/>
    </xf>
    <xf numFmtId="164" fontId="3" fillId="4" borderId="1" xfId="0" applyNumberFormat="1" applyFont="1" applyFill="1" applyBorder="1" applyAlignment="1">
      <alignment horizontal="center" vertical="top" shrinkToFit="1"/>
    </xf>
    <xf numFmtId="0" fontId="5" fillId="6" borderId="1" xfId="0" applyFont="1" applyFill="1" applyBorder="1" applyAlignment="1">
      <alignment horizontal="left" wrapText="1"/>
    </xf>
    <xf numFmtId="0" fontId="6" fillId="6" borderId="1" xfId="0" applyFont="1" applyFill="1" applyBorder="1" applyAlignment="1">
      <alignment horizontal="left" vertical="top" wrapText="1"/>
    </xf>
    <xf numFmtId="44" fontId="2" fillId="6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right" vertical="top" wrapText="1"/>
    </xf>
    <xf numFmtId="9" fontId="3" fillId="6" borderId="1" xfId="0" applyNumberFormat="1" applyFont="1" applyFill="1" applyBorder="1" applyAlignment="1">
      <alignment horizontal="right" vertical="top" shrinkToFit="1"/>
    </xf>
    <xf numFmtId="0" fontId="2" fillId="7" borderId="1" xfId="0" applyFont="1" applyFill="1" applyBorder="1" applyAlignment="1">
      <alignment horizontal="center" vertical="top" wrapText="1"/>
    </xf>
    <xf numFmtId="0" fontId="2" fillId="7" borderId="1" xfId="0" applyFont="1" applyFill="1" applyBorder="1" applyAlignment="1">
      <alignment horizontal="left" vertical="top" wrapText="1"/>
    </xf>
    <xf numFmtId="0" fontId="2" fillId="7" borderId="1" xfId="0" applyFont="1" applyFill="1" applyBorder="1" applyAlignment="1">
      <alignment horizontal="right" vertical="top" wrapText="1"/>
    </xf>
    <xf numFmtId="9" fontId="3" fillId="7" borderId="1" xfId="0" applyNumberFormat="1" applyFont="1" applyFill="1" applyBorder="1" applyAlignment="1">
      <alignment horizontal="right" vertical="top" shrinkToFit="1"/>
    </xf>
    <xf numFmtId="0" fontId="3" fillId="6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vertical="top" wrapText="1"/>
    </xf>
    <xf numFmtId="44" fontId="2" fillId="6" borderId="1" xfId="0" applyNumberFormat="1" applyFont="1" applyFill="1" applyBorder="1" applyAlignment="1">
      <alignment horizontal="right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left" wrapText="1"/>
    </xf>
    <xf numFmtId="0" fontId="6" fillId="5" borderId="1" xfId="0" applyFont="1" applyFill="1" applyBorder="1" applyAlignment="1">
      <alignment horizontal="left" vertical="top" wrapText="1"/>
    </xf>
    <xf numFmtId="44" fontId="2" fillId="5" borderId="1" xfId="0" applyNumberFormat="1" applyFont="1" applyFill="1" applyBorder="1" applyAlignment="1">
      <alignment horizontal="right" vertical="top" wrapText="1"/>
    </xf>
    <xf numFmtId="10" fontId="2" fillId="5" borderId="1" xfId="0" applyNumberFormat="1" applyFont="1" applyFill="1" applyBorder="1" applyAlignment="1">
      <alignment horizontal="right" vertical="top" wrapText="1"/>
    </xf>
    <xf numFmtId="9" fontId="3" fillId="5" borderId="1" xfId="0" applyNumberFormat="1" applyFont="1" applyFill="1" applyBorder="1" applyAlignment="1">
      <alignment horizontal="right" vertical="top" shrinkToFit="1"/>
    </xf>
    <xf numFmtId="44" fontId="5" fillId="2" borderId="1" xfId="0" applyNumberFormat="1" applyFont="1" applyFill="1" applyBorder="1" applyAlignment="1">
      <alignment horizontal="left" vertical="center" wrapText="1"/>
    </xf>
    <xf numFmtId="44" fontId="4" fillId="4" borderId="1" xfId="0" applyNumberFormat="1" applyFont="1" applyFill="1" applyBorder="1" applyAlignment="1">
      <alignment horizontal="right" vertical="top" wrapText="1"/>
    </xf>
    <xf numFmtId="44" fontId="2" fillId="7" borderId="1" xfId="0" applyNumberFormat="1" applyFont="1" applyFill="1" applyBorder="1" applyAlignment="1">
      <alignment horizontal="right" vertical="top" wrapText="1"/>
    </xf>
    <xf numFmtId="0" fontId="3" fillId="4" borderId="1" xfId="0" applyFont="1" applyFill="1" applyBorder="1" applyAlignment="1">
      <alignment horizontal="left" vertical="top" wrapText="1"/>
    </xf>
    <xf numFmtId="10" fontId="2" fillId="7" borderId="1" xfId="0" applyNumberFormat="1" applyFont="1" applyFill="1" applyBorder="1" applyAlignment="1">
      <alignment horizontal="right" vertical="top" wrapText="1"/>
    </xf>
    <xf numFmtId="10" fontId="4" fillId="7" borderId="1" xfId="0" applyNumberFormat="1" applyFont="1" applyFill="1" applyBorder="1" applyAlignment="1">
      <alignment horizontal="right" vertical="top" wrapText="1"/>
    </xf>
    <xf numFmtId="10" fontId="2" fillId="3" borderId="1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Udio u ukupnim prihodima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title>
    <c:autoTitleDeleted val="0"/>
    <c:view3D>
      <c:rotX val="5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0DEF-4217-AB3F-94F5A99E3F2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0DEF-4217-AB3F-94F5A99E3F2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0DEF-4217-AB3F-94F5A99E3F2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0DEF-4217-AB3F-94F5A99E3F2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0DEF-4217-AB3F-94F5A99E3F2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0DEF-4217-AB3F-94F5A99E3F2B}"/>
              </c:ext>
            </c:extLst>
          </c:dPt>
          <c:dLbls>
            <c:dLbl>
              <c:idx val="3"/>
              <c:layout>
                <c:manualLayout>
                  <c:x val="2.384426946631666E-2"/>
                  <c:y val="8.622995042286381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0DEF-4217-AB3F-94F5A99E3F2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r-Latn-R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('Table 1'!$B$3,'Table 1'!$B$6,'Table 1'!$B$7,'Table 1'!$B$10,'Table 1'!$B$14,'Table 1'!$B$15)</c:f>
              <c:strCache>
                <c:ptCount val="6"/>
                <c:pt idx="0">
                  <c:v>PRIHODI OD BORAVIŠNE PRISTOJBE</c:v>
                </c:pt>
                <c:pt idx="1">
                  <c:v>PRIHODI OD TURISTIČKE ČLANARINE</c:v>
                </c:pt>
                <c:pt idx="2">
                  <c:v>PRIHODI IZ PRORAČUNA OPĆINE/GRADA/DRŽAVNOG</c:v>
                </c:pt>
                <c:pt idx="3">
                  <c:v>PRIHODI OD DONACIJA FIZIČKIH I PRAVNIH OSOBA</c:v>
                </c:pt>
                <c:pt idx="4">
                  <c:v>PRIHODI OD DRUGIH AKTIVNOSTI</c:v>
                </c:pt>
                <c:pt idx="5">
                  <c:v>OSTALI NESPOMENUTI PRIHODI</c:v>
                </c:pt>
              </c:strCache>
            </c:strRef>
          </c:cat>
          <c:val>
            <c:numRef>
              <c:f>('Table 1'!$H$3,'Table 1'!$H$6,'Table 1'!$H$7,'Table 1'!$H$10,'Table 1'!$H$14,'Table 1'!$H$15)</c:f>
              <c:numCache>
                <c:formatCode>0%</c:formatCode>
                <c:ptCount val="6"/>
                <c:pt idx="0">
                  <c:v>0.57202047112427845</c:v>
                </c:pt>
                <c:pt idx="1">
                  <c:v>0.21534683295370377</c:v>
                </c:pt>
                <c:pt idx="2">
                  <c:v>0.16599120866920389</c:v>
                </c:pt>
                <c:pt idx="3">
                  <c:v>4.6609468772823001E-2</c:v>
                </c:pt>
                <c:pt idx="4">
                  <c:v>0</c:v>
                </c:pt>
                <c:pt idx="5">
                  <c:v>3.2018479990911015E-5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0DEF-4217-AB3F-94F5A99E3F2B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Udio</a:t>
            </a:r>
            <a:r>
              <a:rPr lang="hr-HR" baseline="0"/>
              <a:t> u ukupnim rashodima</a:t>
            </a:r>
            <a:endParaRPr lang="hr-H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title>
    <c:autoTitleDeleted val="0"/>
    <c:view3D>
      <c:rotX val="5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4EEE-4E67-9BEE-2C52EC2B64A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4EEE-4E67-9BEE-2C52EC2B64A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4EEE-4E67-9BEE-2C52EC2B64A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4EEE-4E67-9BEE-2C52EC2B64A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4EEE-4E67-9BEE-2C52EC2B64A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4EEE-4E67-9BEE-2C52EC2B64A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4EEE-4E67-9BEE-2C52EC2B64A8}"/>
              </c:ext>
            </c:extLst>
          </c:dPt>
          <c:dLbls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4EEE-4E67-9BEE-2C52EC2B64A8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4EEE-4E67-9BEE-2C52EC2B64A8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7.7530621172353431E-2"/>
                  <c:y val="5.129228638086905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4EEE-4E67-9BEE-2C52EC2B64A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7.4308180227471571E-2"/>
                  <c:y val="9.436315252260134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4EEE-4E67-9BEE-2C52EC2B64A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r-Latn-R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('Table 1'!$B$18,'Table 1'!$B$36,'Table 1'!$B$54,'Table 1'!$B$63,'Table 1'!$B$65,'Table 1'!$B$67,'Table 1'!$B$72)</c:f>
              <c:strCache>
                <c:ptCount val="7"/>
                <c:pt idx="0">
                  <c:v>ADMINISTRATIVNI RASHODI</c:v>
                </c:pt>
                <c:pt idx="1">
                  <c:v>DIZAJN VRIJEDNOSTI</c:v>
                </c:pt>
                <c:pt idx="2">
                  <c:v>KOMUNIKACIJA VRIJEDNOSTI</c:v>
                </c:pt>
                <c:pt idx="3">
                  <c:v>DISTRIBUCIJA I PRODAJA VRIJEDNOST</c:v>
                </c:pt>
                <c:pt idx="4">
                  <c:v>INTERNI MARKETING</c:v>
                </c:pt>
                <c:pt idx="5">
                  <c:v>MARKETINŠKA INFRASTRUKTURA</c:v>
                </c:pt>
                <c:pt idx="6">
                  <c:v>TRANSFER BORAVIŠNE PRISTOJBE OPĆINI/GRADU (30%)</c:v>
                </c:pt>
              </c:strCache>
            </c:strRef>
          </c:cat>
          <c:val>
            <c:numRef>
              <c:f>('Table 1'!$H$18,'Table 1'!$H$36,'Table 1'!$H$54,'Table 1'!$H$63,'Table 1'!$H$65,'Table 1'!$H$67,'Table 1'!$H$72)</c:f>
              <c:numCache>
                <c:formatCode>0%</c:formatCode>
                <c:ptCount val="7"/>
                <c:pt idx="0">
                  <c:v>0.26217763820212359</c:v>
                </c:pt>
                <c:pt idx="1">
                  <c:v>0.52595827426020558</c:v>
                </c:pt>
                <c:pt idx="2">
                  <c:v>5.1915683336966716E-2</c:v>
                </c:pt>
                <c:pt idx="3">
                  <c:v>0</c:v>
                </c:pt>
                <c:pt idx="4">
                  <c:v>0</c:v>
                </c:pt>
                <c:pt idx="5">
                  <c:v>1.348400089913605E-2</c:v>
                </c:pt>
                <c:pt idx="6">
                  <c:v>0.1464644033015681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4EEE-4E67-9BEE-2C52EC2B64A8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4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4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8</xdr:col>
      <xdr:colOff>304800</xdr:colOff>
      <xdr:row>18</xdr:row>
      <xdr:rowOff>152400</xdr:rowOff>
    </xdr:to>
    <xdr:graphicFrame macro="">
      <xdr:nvGraphicFramePr>
        <xdr:cNvPr id="2" name="Grafikon 1">
          <a:extLst>
            <a:ext uri="{FF2B5EF4-FFF2-40B4-BE49-F238E27FC236}">
              <a16:creationId xmlns:a16="http://schemas.microsoft.com/office/drawing/2014/main" xmlns="" id="{CF8ABE94-9913-4B60-B5AA-FD3EF6E4BE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21</xdr:row>
      <xdr:rowOff>0</xdr:rowOff>
    </xdr:from>
    <xdr:to>
      <xdr:col>8</xdr:col>
      <xdr:colOff>304800</xdr:colOff>
      <xdr:row>37</xdr:row>
      <xdr:rowOff>152400</xdr:rowOff>
    </xdr:to>
    <xdr:graphicFrame macro="">
      <xdr:nvGraphicFramePr>
        <xdr:cNvPr id="3" name="Grafikon 2">
          <a:extLst>
            <a:ext uri="{FF2B5EF4-FFF2-40B4-BE49-F238E27FC236}">
              <a16:creationId xmlns:a16="http://schemas.microsoft.com/office/drawing/2014/main" xmlns="" id="{B73C9770-0DA6-45BC-A2FB-1B5F3317C0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6"/>
  <sheetViews>
    <sheetView tabSelected="1" topLeftCell="A4" workbookViewId="0">
      <selection sqref="A1:H1"/>
    </sheetView>
  </sheetViews>
  <sheetFormatPr defaultRowHeight="12.75" x14ac:dyDescent="0.2"/>
  <cols>
    <col min="1" max="1" width="6.6640625" customWidth="1"/>
    <col min="2" max="2" width="67.5" customWidth="1"/>
    <col min="3" max="3" width="18.83203125" bestFit="1" customWidth="1"/>
    <col min="4" max="4" width="20.6640625" bestFit="1" customWidth="1"/>
    <col min="5" max="6" width="24.83203125" customWidth="1"/>
    <col min="7" max="7" width="19.33203125" bestFit="1" customWidth="1"/>
    <col min="8" max="8" width="13" customWidth="1"/>
    <col min="11" max="11" width="15.5" bestFit="1" customWidth="1"/>
    <col min="12" max="12" width="12.1640625" bestFit="1" customWidth="1"/>
  </cols>
  <sheetData>
    <row r="1" spans="1:8" ht="62.25" customHeight="1" x14ac:dyDescent="0.25">
      <c r="A1" s="55" t="s">
        <v>103</v>
      </c>
      <c r="B1" s="55"/>
      <c r="C1" s="55"/>
      <c r="D1" s="55"/>
      <c r="E1" s="55"/>
      <c r="F1" s="55"/>
      <c r="G1" s="55"/>
      <c r="H1" s="55"/>
    </row>
    <row r="2" spans="1:8" ht="36" customHeight="1" x14ac:dyDescent="0.2">
      <c r="A2" s="16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73</v>
      </c>
      <c r="G2" s="16" t="s">
        <v>74</v>
      </c>
      <c r="H2" s="16" t="s">
        <v>5</v>
      </c>
    </row>
    <row r="3" spans="1:8" ht="15.75" x14ac:dyDescent="0.2">
      <c r="A3" s="35" t="s">
        <v>6</v>
      </c>
      <c r="B3" s="36" t="s">
        <v>7</v>
      </c>
      <c r="C3" s="50">
        <v>320000</v>
      </c>
      <c r="D3" s="50">
        <f>E3-C3</f>
        <v>-92800</v>
      </c>
      <c r="E3" s="50">
        <v>227200</v>
      </c>
      <c r="F3" s="50">
        <f>SUM(F4:F5)</f>
        <v>225460.37</v>
      </c>
      <c r="G3" s="52">
        <f>F3/E3</f>
        <v>0.9923431778169014</v>
      </c>
      <c r="H3" s="38">
        <f>F3/$F$16</f>
        <v>0.57202047112427845</v>
      </c>
    </row>
    <row r="4" spans="1:8" ht="15.75" x14ac:dyDescent="0.2">
      <c r="A4" s="4" t="s">
        <v>8</v>
      </c>
      <c r="B4" s="5" t="s">
        <v>9</v>
      </c>
      <c r="C4" s="19">
        <v>220000</v>
      </c>
      <c r="D4" s="19">
        <f t="shared" ref="D4:D16" si="0">E4-C4</f>
        <v>-10000</v>
      </c>
      <c r="E4" s="19">
        <v>210000</v>
      </c>
      <c r="F4" s="19">
        <v>208352.83</v>
      </c>
      <c r="G4" s="20">
        <f>F4/E4</f>
        <v>0.99215633333333331</v>
      </c>
      <c r="H4" s="6">
        <f t="shared" ref="H4:H16" si="1">F4/$F$16</f>
        <v>0.52861655454870715</v>
      </c>
    </row>
    <row r="5" spans="1:8" ht="15.75" x14ac:dyDescent="0.2">
      <c r="A5" s="4" t="s">
        <v>10</v>
      </c>
      <c r="B5" s="5" t="s">
        <v>11</v>
      </c>
      <c r="C5" s="19">
        <v>100000</v>
      </c>
      <c r="D5" s="19">
        <f t="shared" si="0"/>
        <v>-82800</v>
      </c>
      <c r="E5" s="19">
        <v>17200</v>
      </c>
      <c r="F5" s="19">
        <v>17107.54</v>
      </c>
      <c r="G5" s="20">
        <f>F5/E5</f>
        <v>0.99462441860465123</v>
      </c>
      <c r="H5" s="6">
        <f t="shared" si="1"/>
        <v>4.34039165755713E-2</v>
      </c>
    </row>
    <row r="6" spans="1:8" ht="15.75" x14ac:dyDescent="0.2">
      <c r="A6" s="35" t="s">
        <v>12</v>
      </c>
      <c r="B6" s="36" t="s">
        <v>13</v>
      </c>
      <c r="C6" s="50">
        <v>85000</v>
      </c>
      <c r="D6" s="50">
        <f t="shared" si="0"/>
        <v>0</v>
      </c>
      <c r="E6" s="50">
        <v>85000</v>
      </c>
      <c r="F6" s="50">
        <v>84878.39</v>
      </c>
      <c r="G6" s="52">
        <f>F6/E6</f>
        <v>0.99856929411764705</v>
      </c>
      <c r="H6" s="38">
        <f t="shared" si="1"/>
        <v>0.21534683295370377</v>
      </c>
    </row>
    <row r="7" spans="1:8" ht="31.5" x14ac:dyDescent="0.2">
      <c r="A7" s="35" t="s">
        <v>14</v>
      </c>
      <c r="B7" s="36" t="s">
        <v>15</v>
      </c>
      <c r="C7" s="50">
        <v>100000</v>
      </c>
      <c r="D7" s="50">
        <f t="shared" si="0"/>
        <v>37279</v>
      </c>
      <c r="E7" s="50">
        <v>137279</v>
      </c>
      <c r="F7" s="50">
        <f>SUM(F8:F9)</f>
        <v>65425</v>
      </c>
      <c r="G7" s="52">
        <f t="shared" ref="G7:G15" si="2">F7/E7</f>
        <v>0.47658418257708751</v>
      </c>
      <c r="H7" s="38">
        <f t="shared" si="1"/>
        <v>0.16599120866920389</v>
      </c>
    </row>
    <row r="8" spans="1:8" ht="15.75" x14ac:dyDescent="0.2">
      <c r="A8" s="4" t="s">
        <v>16</v>
      </c>
      <c r="B8" s="5" t="s">
        <v>17</v>
      </c>
      <c r="C8" s="19">
        <v>95000</v>
      </c>
      <c r="D8" s="19">
        <f t="shared" si="0"/>
        <v>35000</v>
      </c>
      <c r="E8" s="19">
        <v>130000</v>
      </c>
      <c r="F8" s="19">
        <v>65425</v>
      </c>
      <c r="G8" s="20">
        <f t="shared" si="2"/>
        <v>0.5032692307692308</v>
      </c>
      <c r="H8" s="6">
        <f t="shared" si="1"/>
        <v>0.16599120866920389</v>
      </c>
    </row>
    <row r="9" spans="1:8" ht="15.75" x14ac:dyDescent="0.2">
      <c r="A9" s="4" t="s">
        <v>18</v>
      </c>
      <c r="B9" s="5" t="s">
        <v>19</v>
      </c>
      <c r="C9" s="19">
        <v>5000</v>
      </c>
      <c r="D9" s="19">
        <f t="shared" si="0"/>
        <v>2279</v>
      </c>
      <c r="E9" s="19">
        <v>7279</v>
      </c>
      <c r="F9" s="19">
        <v>0</v>
      </c>
      <c r="G9" s="20">
        <f t="shared" si="2"/>
        <v>0</v>
      </c>
      <c r="H9" s="6">
        <f t="shared" si="1"/>
        <v>0</v>
      </c>
    </row>
    <row r="10" spans="1:8" ht="31.5" x14ac:dyDescent="0.2">
      <c r="A10" s="35" t="s">
        <v>20</v>
      </c>
      <c r="B10" s="36" t="s">
        <v>21</v>
      </c>
      <c r="C10" s="50">
        <v>0</v>
      </c>
      <c r="D10" s="50">
        <f t="shared" si="0"/>
        <v>18500</v>
      </c>
      <c r="E10" s="50">
        <v>18500</v>
      </c>
      <c r="F10" s="50">
        <f>SUM(F11:F13)</f>
        <v>18371</v>
      </c>
      <c r="G10" s="52">
        <f t="shared" si="2"/>
        <v>0.99302702702702705</v>
      </c>
      <c r="H10" s="38">
        <f t="shared" si="1"/>
        <v>4.6609468772823001E-2</v>
      </c>
    </row>
    <row r="11" spans="1:8" ht="15.75" x14ac:dyDescent="0.2">
      <c r="A11" s="4"/>
      <c r="B11" s="5" t="s">
        <v>75</v>
      </c>
      <c r="C11" s="19"/>
      <c r="D11" s="19">
        <f t="shared" si="0"/>
        <v>0</v>
      </c>
      <c r="E11" s="19"/>
      <c r="F11" s="19">
        <f>6800+1500+300</f>
        <v>8600</v>
      </c>
      <c r="G11" s="20" t="s">
        <v>22</v>
      </c>
      <c r="H11" s="6">
        <f t="shared" si="1"/>
        <v>2.1819249439131119E-2</v>
      </c>
    </row>
    <row r="12" spans="1:8" ht="15.75" x14ac:dyDescent="0.2">
      <c r="A12" s="4"/>
      <c r="B12" s="5" t="s">
        <v>76</v>
      </c>
      <c r="C12" s="19"/>
      <c r="D12" s="19">
        <f t="shared" si="0"/>
        <v>0</v>
      </c>
      <c r="E12" s="19"/>
      <c r="F12" s="19">
        <v>1500</v>
      </c>
      <c r="G12" s="20" t="s">
        <v>22</v>
      </c>
      <c r="H12" s="6">
        <f t="shared" si="1"/>
        <v>3.8056830417089161E-3</v>
      </c>
    </row>
    <row r="13" spans="1:8" ht="15.75" x14ac:dyDescent="0.2">
      <c r="A13" s="4"/>
      <c r="B13" s="5" t="s">
        <v>77</v>
      </c>
      <c r="C13" s="19"/>
      <c r="D13" s="19">
        <f t="shared" si="0"/>
        <v>0</v>
      </c>
      <c r="E13" s="19"/>
      <c r="F13" s="19">
        <v>8271</v>
      </c>
      <c r="G13" s="20" t="s">
        <v>22</v>
      </c>
      <c r="H13" s="6">
        <f t="shared" si="1"/>
        <v>2.0984536291982964E-2</v>
      </c>
    </row>
    <row r="14" spans="1:8" ht="15.75" x14ac:dyDescent="0.2">
      <c r="A14" s="35" t="s">
        <v>23</v>
      </c>
      <c r="B14" s="36" t="s">
        <v>24</v>
      </c>
      <c r="C14" s="50">
        <v>20000</v>
      </c>
      <c r="D14" s="50">
        <f t="shared" si="0"/>
        <v>-20000</v>
      </c>
      <c r="E14" s="50">
        <v>0</v>
      </c>
      <c r="F14" s="50">
        <v>0</v>
      </c>
      <c r="G14" s="53" t="s">
        <v>22</v>
      </c>
      <c r="H14" s="38">
        <f t="shared" si="1"/>
        <v>0</v>
      </c>
    </row>
    <row r="15" spans="1:8" ht="15.75" x14ac:dyDescent="0.2">
      <c r="A15" s="35" t="s">
        <v>25</v>
      </c>
      <c r="B15" s="36" t="s">
        <v>26</v>
      </c>
      <c r="C15" s="50">
        <v>1000</v>
      </c>
      <c r="D15" s="50">
        <f t="shared" si="0"/>
        <v>-900</v>
      </c>
      <c r="E15" s="50">
        <v>100</v>
      </c>
      <c r="F15" s="50">
        <v>12.62</v>
      </c>
      <c r="G15" s="52">
        <f t="shared" si="2"/>
        <v>0.12619999999999998</v>
      </c>
      <c r="H15" s="38">
        <f t="shared" si="1"/>
        <v>3.2018479990911015E-5</v>
      </c>
    </row>
    <row r="16" spans="1:8" ht="15.75" x14ac:dyDescent="0.25">
      <c r="A16" s="43"/>
      <c r="B16" s="44" t="s">
        <v>27</v>
      </c>
      <c r="C16" s="45">
        <v>526000</v>
      </c>
      <c r="D16" s="45">
        <f t="shared" si="0"/>
        <v>-57921</v>
      </c>
      <c r="E16" s="45">
        <v>468079</v>
      </c>
      <c r="F16" s="45">
        <f>F3+F6+F7+F10+F14+F15</f>
        <v>394147.38</v>
      </c>
      <c r="G16" s="46">
        <f>F16/E16</f>
        <v>0.84205311496563617</v>
      </c>
      <c r="H16" s="47">
        <f t="shared" si="1"/>
        <v>1</v>
      </c>
    </row>
    <row r="17" spans="1:8" ht="15.75" x14ac:dyDescent="0.2">
      <c r="A17" s="16" t="s">
        <v>0</v>
      </c>
      <c r="B17" s="22" t="s">
        <v>28</v>
      </c>
      <c r="C17" s="48"/>
      <c r="D17" s="48"/>
      <c r="E17" s="48"/>
      <c r="F17" s="48"/>
      <c r="G17" s="23"/>
      <c r="H17" s="23"/>
    </row>
    <row r="18" spans="1:8" ht="15.75" x14ac:dyDescent="0.2">
      <c r="A18" s="24" t="s">
        <v>6</v>
      </c>
      <c r="B18" s="25" t="s">
        <v>29</v>
      </c>
      <c r="C18" s="26">
        <v>100000</v>
      </c>
      <c r="D18" s="26">
        <f>E18-C18</f>
        <v>10500</v>
      </c>
      <c r="E18" s="26">
        <v>110500</v>
      </c>
      <c r="F18" s="26">
        <f>F19+F26</f>
        <v>112121.57</v>
      </c>
      <c r="G18" s="54">
        <f>F18/E18</f>
        <v>1.0146748416289593</v>
      </c>
      <c r="H18" s="27">
        <f>F18/$F$73</f>
        <v>0.26217763820212359</v>
      </c>
    </row>
    <row r="19" spans="1:8" ht="15.75" x14ac:dyDescent="0.2">
      <c r="A19" s="29" t="s">
        <v>69</v>
      </c>
      <c r="B19" s="11" t="s">
        <v>99</v>
      </c>
      <c r="C19" s="17">
        <v>60000</v>
      </c>
      <c r="D19" s="17">
        <f>E19-C19</f>
        <v>20000</v>
      </c>
      <c r="E19" s="17">
        <v>80000</v>
      </c>
      <c r="F19" s="17">
        <f>SUM(F20:F25)</f>
        <v>80324.08</v>
      </c>
      <c r="G19" s="18">
        <f t="shared" ref="G19:G73" si="3">F19/E19</f>
        <v>1.004051</v>
      </c>
      <c r="H19" s="10">
        <f t="shared" ref="H19:H73" si="4">F19/$F$73</f>
        <v>0.18782449786565092</v>
      </c>
    </row>
    <row r="20" spans="1:8" s="1" customFormat="1" ht="15.75" x14ac:dyDescent="0.2">
      <c r="A20" s="28"/>
      <c r="B20" s="5" t="s">
        <v>78</v>
      </c>
      <c r="C20" s="19"/>
      <c r="D20" s="19"/>
      <c r="E20" s="19"/>
      <c r="F20" s="19">
        <v>61525.98</v>
      </c>
      <c r="G20" s="20"/>
      <c r="H20" s="6">
        <f t="shared" si="4"/>
        <v>0.1438682683846747</v>
      </c>
    </row>
    <row r="21" spans="1:8" s="1" customFormat="1" ht="15.75" x14ac:dyDescent="0.2">
      <c r="A21" s="28"/>
      <c r="B21" s="5" t="s">
        <v>79</v>
      </c>
      <c r="C21" s="19"/>
      <c r="D21" s="19"/>
      <c r="E21" s="19"/>
      <c r="F21" s="19">
        <f>9536.74+1045.97</f>
        <v>10582.71</v>
      </c>
      <c r="G21" s="20"/>
      <c r="H21" s="6">
        <f t="shared" si="4"/>
        <v>2.4745906729436582E-2</v>
      </c>
    </row>
    <row r="22" spans="1:8" ht="15.75" x14ac:dyDescent="0.2">
      <c r="A22" s="4"/>
      <c r="B22" s="5" t="s">
        <v>96</v>
      </c>
      <c r="C22" s="19"/>
      <c r="D22" s="19"/>
      <c r="E22" s="19"/>
      <c r="F22" s="19">
        <f>4400.59+0.16-1461.99-109.65</f>
        <v>2829.11</v>
      </c>
      <c r="G22" s="20"/>
      <c r="H22" s="6">
        <f t="shared" si="4"/>
        <v>6.6154030666357045E-3</v>
      </c>
    </row>
    <row r="23" spans="1:8" s="1" customFormat="1" ht="15.75" x14ac:dyDescent="0.2">
      <c r="A23" s="28"/>
      <c r="B23" s="5" t="s">
        <v>82</v>
      </c>
      <c r="C23" s="19"/>
      <c r="D23" s="19"/>
      <c r="E23" s="19"/>
      <c r="F23" s="19">
        <v>4230.28</v>
      </c>
      <c r="G23" s="20"/>
      <c r="H23" s="6">
        <f t="shared" si="4"/>
        <v>9.8918060042655423E-3</v>
      </c>
    </row>
    <row r="24" spans="1:8" s="1" customFormat="1" ht="15.75" x14ac:dyDescent="0.2">
      <c r="A24" s="28"/>
      <c r="B24" s="5" t="s">
        <v>80</v>
      </c>
      <c r="C24" s="19"/>
      <c r="D24" s="19"/>
      <c r="E24" s="19"/>
      <c r="F24" s="19">
        <v>700</v>
      </c>
      <c r="G24" s="20"/>
      <c r="H24" s="6">
        <f t="shared" si="4"/>
        <v>1.6368335436391633E-3</v>
      </c>
    </row>
    <row r="25" spans="1:8" s="1" customFormat="1" ht="15.75" x14ac:dyDescent="0.2">
      <c r="A25" s="28"/>
      <c r="B25" s="5" t="s">
        <v>81</v>
      </c>
      <c r="C25" s="19"/>
      <c r="D25" s="19"/>
      <c r="E25" s="19"/>
      <c r="F25" s="19">
        <f>48+408</f>
        <v>456</v>
      </c>
      <c r="G25" s="20"/>
      <c r="H25" s="6">
        <f t="shared" si="4"/>
        <v>1.0662801369992264E-3</v>
      </c>
    </row>
    <row r="26" spans="1:8" ht="15.75" x14ac:dyDescent="0.2">
      <c r="A26" s="29" t="s">
        <v>70</v>
      </c>
      <c r="B26" s="11" t="s">
        <v>30</v>
      </c>
      <c r="C26" s="17">
        <v>40000</v>
      </c>
      <c r="D26" s="17">
        <f>E26-C26</f>
        <v>-9500</v>
      </c>
      <c r="E26" s="17">
        <v>30500</v>
      </c>
      <c r="F26" s="17">
        <f>F27+F35</f>
        <v>31797.49</v>
      </c>
      <c r="G26" s="18">
        <f t="shared" si="3"/>
        <v>1.042540655737705</v>
      </c>
      <c r="H26" s="10">
        <f t="shared" si="4"/>
        <v>7.4353140336472653E-2</v>
      </c>
    </row>
    <row r="27" spans="1:8" ht="15.75" x14ac:dyDescent="0.2">
      <c r="A27" s="4" t="s">
        <v>31</v>
      </c>
      <c r="B27" s="5" t="s">
        <v>32</v>
      </c>
      <c r="C27" s="19">
        <v>35000</v>
      </c>
      <c r="D27" s="19">
        <f>E27-C27</f>
        <v>-5000</v>
      </c>
      <c r="E27" s="19">
        <v>30000</v>
      </c>
      <c r="F27" s="19">
        <f>SUM(F28:F34)</f>
        <v>31417.49</v>
      </c>
      <c r="G27" s="20">
        <f t="shared" si="3"/>
        <v>1.0472496666666666</v>
      </c>
      <c r="H27" s="6">
        <f t="shared" si="4"/>
        <v>7.346457355563997E-2</v>
      </c>
    </row>
    <row r="28" spans="1:8" ht="15.75" x14ac:dyDescent="0.2">
      <c r="A28" s="4"/>
      <c r="B28" s="5" t="s">
        <v>98</v>
      </c>
      <c r="C28" s="19"/>
      <c r="D28" s="19">
        <f t="shared" ref="D28:D75" si="5">E28-C28</f>
        <v>0</v>
      </c>
      <c r="E28" s="19"/>
      <c r="F28" s="19">
        <v>16800</v>
      </c>
      <c r="G28" s="20"/>
      <c r="H28" s="6">
        <f t="shared" si="4"/>
        <v>3.928400504733992E-2</v>
      </c>
    </row>
    <row r="29" spans="1:8" ht="15.75" x14ac:dyDescent="0.2">
      <c r="A29" s="4"/>
      <c r="B29" s="5" t="s">
        <v>97</v>
      </c>
      <c r="C29" s="19"/>
      <c r="D29" s="19">
        <f t="shared" si="5"/>
        <v>0</v>
      </c>
      <c r="E29" s="19"/>
      <c r="F29" s="19">
        <v>6740.87</v>
      </c>
      <c r="G29" s="20"/>
      <c r="H29" s="6">
        <f t="shared" si="4"/>
        <v>1.5762403041872753E-2</v>
      </c>
    </row>
    <row r="30" spans="1:8" ht="15.75" x14ac:dyDescent="0.2">
      <c r="A30" s="4"/>
      <c r="B30" s="5" t="s">
        <v>95</v>
      </c>
      <c r="C30" s="19"/>
      <c r="D30" s="19">
        <f t="shared" si="5"/>
        <v>0</v>
      </c>
      <c r="E30" s="19"/>
      <c r="F30" s="19">
        <v>3648.49</v>
      </c>
      <c r="G30" s="20"/>
      <c r="H30" s="6">
        <f t="shared" si="4"/>
        <v>8.5313868794743581E-3</v>
      </c>
    </row>
    <row r="31" spans="1:8" ht="15.75" x14ac:dyDescent="0.2">
      <c r="A31" s="4"/>
      <c r="B31" s="5" t="s">
        <v>94</v>
      </c>
      <c r="C31" s="19"/>
      <c r="D31" s="19">
        <f t="shared" si="5"/>
        <v>0</v>
      </c>
      <c r="E31" s="19"/>
      <c r="F31" s="19">
        <v>2139.88</v>
      </c>
      <c r="G31" s="20"/>
      <c r="H31" s="6">
        <f t="shared" si="4"/>
        <v>5.0037533762322473E-3</v>
      </c>
    </row>
    <row r="32" spans="1:8" ht="15.75" x14ac:dyDescent="0.2">
      <c r="A32" s="4"/>
      <c r="B32" s="5" t="s">
        <v>93</v>
      </c>
      <c r="C32" s="19"/>
      <c r="D32" s="19">
        <f t="shared" si="5"/>
        <v>0</v>
      </c>
      <c r="E32" s="19"/>
      <c r="F32" s="19">
        <v>1297.5</v>
      </c>
      <c r="G32" s="20"/>
      <c r="H32" s="6">
        <f t="shared" si="4"/>
        <v>3.0339878898168774E-3</v>
      </c>
    </row>
    <row r="33" spans="1:12" ht="15.75" x14ac:dyDescent="0.2">
      <c r="A33" s="4"/>
      <c r="B33" s="5" t="s">
        <v>92</v>
      </c>
      <c r="C33" s="19"/>
      <c r="D33" s="19">
        <f t="shared" si="5"/>
        <v>0</v>
      </c>
      <c r="E33" s="19"/>
      <c r="F33" s="19">
        <v>675</v>
      </c>
      <c r="G33" s="20"/>
      <c r="H33" s="6">
        <f t="shared" si="4"/>
        <v>1.5783752027949073E-3</v>
      </c>
    </row>
    <row r="34" spans="1:12" ht="15.75" x14ac:dyDescent="0.25">
      <c r="A34" s="4"/>
      <c r="B34" s="7" t="s">
        <v>91</v>
      </c>
      <c r="C34" s="19"/>
      <c r="D34" s="19">
        <f t="shared" si="5"/>
        <v>0</v>
      </c>
      <c r="E34" s="19"/>
      <c r="F34" s="19">
        <v>115.75</v>
      </c>
      <c r="G34" s="20"/>
      <c r="H34" s="6">
        <f t="shared" si="4"/>
        <v>2.7066211810890451E-4</v>
      </c>
    </row>
    <row r="35" spans="1:12" ht="15.75" x14ac:dyDescent="0.2">
      <c r="A35" s="4" t="s">
        <v>33</v>
      </c>
      <c r="B35" s="5" t="s">
        <v>34</v>
      </c>
      <c r="C35" s="19">
        <v>5000</v>
      </c>
      <c r="D35" s="19">
        <f t="shared" si="5"/>
        <v>-4500</v>
      </c>
      <c r="E35" s="19">
        <v>500</v>
      </c>
      <c r="F35" s="19">
        <v>380</v>
      </c>
      <c r="G35" s="20">
        <f t="shared" si="3"/>
        <v>0.76</v>
      </c>
      <c r="H35" s="6">
        <f t="shared" si="4"/>
        <v>8.8856678083268858E-4</v>
      </c>
    </row>
    <row r="36" spans="1:12" ht="15.75" x14ac:dyDescent="0.2">
      <c r="A36" s="24" t="s">
        <v>12</v>
      </c>
      <c r="B36" s="25" t="s">
        <v>35</v>
      </c>
      <c r="C36" s="26">
        <v>256921</v>
      </c>
      <c r="D36" s="26">
        <f t="shared" si="5"/>
        <v>-29421</v>
      </c>
      <c r="E36" s="26">
        <v>227500</v>
      </c>
      <c r="F36" s="26">
        <f>F37+F40</f>
        <v>224928.66999999995</v>
      </c>
      <c r="G36" s="54">
        <f t="shared" si="3"/>
        <v>0.98869745054945035</v>
      </c>
      <c r="H36" s="27">
        <f t="shared" si="4"/>
        <v>0.52595827426020558</v>
      </c>
    </row>
    <row r="37" spans="1:12" ht="47.25" x14ac:dyDescent="0.2">
      <c r="A37" s="29" t="s">
        <v>69</v>
      </c>
      <c r="B37" s="51" t="s">
        <v>36</v>
      </c>
      <c r="C37" s="17">
        <v>20000</v>
      </c>
      <c r="D37" s="17">
        <f t="shared" si="5"/>
        <v>-5000</v>
      </c>
      <c r="E37" s="17">
        <v>15000</v>
      </c>
      <c r="F37" s="17">
        <f>SUM(F38:F39)</f>
        <v>14811.5</v>
      </c>
      <c r="G37" s="18">
        <f t="shared" si="3"/>
        <v>0.98743333333333339</v>
      </c>
      <c r="H37" s="10">
        <f t="shared" si="4"/>
        <v>3.4634228616587812E-2</v>
      </c>
    </row>
    <row r="38" spans="1:12" ht="15.75" x14ac:dyDescent="0.2">
      <c r="A38" s="4" t="s">
        <v>8</v>
      </c>
      <c r="B38" s="5" t="s">
        <v>37</v>
      </c>
      <c r="C38" s="19">
        <v>15000</v>
      </c>
      <c r="D38" s="19">
        <f t="shared" si="5"/>
        <v>-5500</v>
      </c>
      <c r="E38" s="19">
        <v>9500</v>
      </c>
      <c r="F38" s="19">
        <v>9461.5</v>
      </c>
      <c r="G38" s="20">
        <f t="shared" si="3"/>
        <v>0.99594736842105258</v>
      </c>
      <c r="H38" s="6">
        <f t="shared" si="4"/>
        <v>2.2124143675917061E-2</v>
      </c>
    </row>
    <row r="39" spans="1:12" ht="15.75" x14ac:dyDescent="0.2">
      <c r="A39" s="4" t="s">
        <v>10</v>
      </c>
      <c r="B39" s="5" t="s">
        <v>38</v>
      </c>
      <c r="C39" s="19">
        <v>5000</v>
      </c>
      <c r="D39" s="19">
        <f t="shared" si="5"/>
        <v>500</v>
      </c>
      <c r="E39" s="19">
        <v>5500</v>
      </c>
      <c r="F39" s="19">
        <v>5350</v>
      </c>
      <c r="G39" s="20">
        <f t="shared" si="3"/>
        <v>0.97272727272727277</v>
      </c>
      <c r="H39" s="6">
        <f t="shared" si="4"/>
        <v>1.2510084940670747E-2</v>
      </c>
    </row>
    <row r="40" spans="1:12" ht="15.75" x14ac:dyDescent="0.2">
      <c r="A40" s="29" t="s">
        <v>70</v>
      </c>
      <c r="B40" s="11" t="s">
        <v>39</v>
      </c>
      <c r="C40" s="17">
        <v>236921</v>
      </c>
      <c r="D40" s="17">
        <f t="shared" si="5"/>
        <v>-24421</v>
      </c>
      <c r="E40" s="17">
        <v>212500</v>
      </c>
      <c r="F40" s="17">
        <f>F41+F45+F47+F51</f>
        <v>210117.16999999995</v>
      </c>
      <c r="G40" s="18">
        <f t="shared" si="3"/>
        <v>0.98878668235294098</v>
      </c>
      <c r="H40" s="10">
        <f t="shared" si="4"/>
        <v>0.4913240456436177</v>
      </c>
    </row>
    <row r="41" spans="1:12" ht="15.75" x14ac:dyDescent="0.2">
      <c r="A41" s="8" t="s">
        <v>31</v>
      </c>
      <c r="B41" s="12" t="s">
        <v>40</v>
      </c>
      <c r="C41" s="49">
        <v>170000</v>
      </c>
      <c r="D41" s="49">
        <f t="shared" si="5"/>
        <v>-2000</v>
      </c>
      <c r="E41" s="49">
        <v>168000</v>
      </c>
      <c r="F41" s="49">
        <f>SUM(F42:F44)</f>
        <v>166748.52999999997</v>
      </c>
      <c r="G41" s="21">
        <f t="shared" si="3"/>
        <v>0.99255077380952361</v>
      </c>
      <c r="H41" s="9">
        <f t="shared" si="4"/>
        <v>0.38991369608074467</v>
      </c>
    </row>
    <row r="42" spans="1:12" ht="15.75" x14ac:dyDescent="0.2">
      <c r="A42" s="4"/>
      <c r="B42" s="13" t="s">
        <v>83</v>
      </c>
      <c r="C42" s="19"/>
      <c r="D42" s="19">
        <f t="shared" si="5"/>
        <v>0</v>
      </c>
      <c r="E42" s="19"/>
      <c r="F42" s="19">
        <f>61641.28+1210+68268.35-139.6-4136.44-0.03-139.6-4136.44-0.03+1621.72+30000+2360-3047.32+1461.99+109.65</f>
        <v>155073.52999999997</v>
      </c>
      <c r="G42" s="20"/>
      <c r="H42" s="6">
        <f t="shared" si="4"/>
        <v>0.36261365090647718</v>
      </c>
    </row>
    <row r="43" spans="1:12" ht="15.75" x14ac:dyDescent="0.2">
      <c r="A43" s="4"/>
      <c r="B43" s="13" t="s">
        <v>84</v>
      </c>
      <c r="C43" s="19"/>
      <c r="D43" s="19">
        <f t="shared" si="5"/>
        <v>0</v>
      </c>
      <c r="E43" s="19"/>
      <c r="F43" s="19">
        <v>7400</v>
      </c>
      <c r="G43" s="20"/>
      <c r="H43" s="6">
        <f t="shared" si="4"/>
        <v>1.7303668889899725E-2</v>
      </c>
    </row>
    <row r="44" spans="1:12" ht="15.75" x14ac:dyDescent="0.2">
      <c r="A44" s="4"/>
      <c r="B44" s="13" t="s">
        <v>85</v>
      </c>
      <c r="C44" s="19"/>
      <c r="D44" s="19">
        <f t="shared" si="5"/>
        <v>0</v>
      </c>
      <c r="E44" s="19"/>
      <c r="F44" s="19">
        <f>1000+1925+1350</f>
        <v>4275</v>
      </c>
      <c r="G44" s="20"/>
      <c r="H44" s="6">
        <f t="shared" si="4"/>
        <v>9.9963762843677476E-3</v>
      </c>
    </row>
    <row r="45" spans="1:12" ht="15.75" x14ac:dyDescent="0.25">
      <c r="A45" s="8" t="s">
        <v>33</v>
      </c>
      <c r="B45" s="12" t="s">
        <v>41</v>
      </c>
      <c r="C45" s="49">
        <v>27000</v>
      </c>
      <c r="D45" s="49">
        <f t="shared" si="5"/>
        <v>-9000</v>
      </c>
      <c r="E45" s="49">
        <v>18000</v>
      </c>
      <c r="F45" s="49">
        <f>SUM(F46)</f>
        <v>17546.61</v>
      </c>
      <c r="G45" s="21">
        <f t="shared" si="3"/>
        <v>0.97481166666666674</v>
      </c>
      <c r="H45" s="9">
        <f t="shared" si="4"/>
        <v>4.1029828321649114E-2</v>
      </c>
      <c r="K45" s="3"/>
      <c r="L45" s="2"/>
    </row>
    <row r="46" spans="1:12" ht="15.75" x14ac:dyDescent="0.2">
      <c r="A46" s="4"/>
      <c r="B46" s="13" t="s">
        <v>86</v>
      </c>
      <c r="C46" s="19"/>
      <c r="D46" s="19">
        <f t="shared" si="5"/>
        <v>0</v>
      </c>
      <c r="E46" s="19"/>
      <c r="F46" s="19">
        <f>8124.29+6375+3047.32</f>
        <v>17546.61</v>
      </c>
      <c r="G46" s="20"/>
      <c r="H46" s="6">
        <f t="shared" si="4"/>
        <v>4.1029828321649114E-2</v>
      </c>
    </row>
    <row r="47" spans="1:12" ht="15.75" x14ac:dyDescent="0.2">
      <c r="A47" s="8" t="s">
        <v>42</v>
      </c>
      <c r="B47" s="12" t="s">
        <v>43</v>
      </c>
      <c r="C47" s="49">
        <v>36921</v>
      </c>
      <c r="D47" s="49">
        <f t="shared" si="5"/>
        <v>-14921</v>
      </c>
      <c r="E47" s="49">
        <v>22000</v>
      </c>
      <c r="F47" s="49">
        <f>SUM(F48:F50)</f>
        <v>21582.23</v>
      </c>
      <c r="G47" s="21">
        <f t="shared" si="3"/>
        <v>0.98101045454545455</v>
      </c>
      <c r="H47" s="9">
        <f t="shared" si="4"/>
        <v>5.0466454300764942E-2</v>
      </c>
    </row>
    <row r="48" spans="1:12" ht="15.75" x14ac:dyDescent="0.2">
      <c r="A48" s="4"/>
      <c r="B48" s="13" t="s">
        <v>87</v>
      </c>
      <c r="C48" s="19"/>
      <c r="D48" s="19">
        <f t="shared" si="5"/>
        <v>0</v>
      </c>
      <c r="E48" s="19"/>
      <c r="F48" s="19">
        <f>139.6+4136.44+0.03+139.6+4136.44+0.03+5467.99</f>
        <v>14020.130000000001</v>
      </c>
      <c r="G48" s="20"/>
      <c r="H48" s="6">
        <f t="shared" si="4"/>
        <v>3.278374152883106E-2</v>
      </c>
    </row>
    <row r="49" spans="1:8" ht="15.75" x14ac:dyDescent="0.2">
      <c r="A49" s="4"/>
      <c r="B49" s="13" t="s">
        <v>88</v>
      </c>
      <c r="C49" s="19"/>
      <c r="D49" s="19">
        <f t="shared" si="5"/>
        <v>0</v>
      </c>
      <c r="E49" s="19"/>
      <c r="F49" s="19">
        <v>4050.57</v>
      </c>
      <c r="G49" s="20"/>
      <c r="H49" s="6">
        <f t="shared" si="4"/>
        <v>9.4715840669406942E-3</v>
      </c>
    </row>
    <row r="50" spans="1:8" ht="15.75" x14ac:dyDescent="0.2">
      <c r="A50" s="4"/>
      <c r="B50" s="13" t="s">
        <v>89</v>
      </c>
      <c r="C50" s="19"/>
      <c r="D50" s="19">
        <f t="shared" si="5"/>
        <v>0</v>
      </c>
      <c r="E50" s="19"/>
      <c r="F50" s="19">
        <v>3511.53</v>
      </c>
      <c r="G50" s="20"/>
      <c r="H50" s="6">
        <f t="shared" si="4"/>
        <v>8.2111287049931869E-3</v>
      </c>
    </row>
    <row r="51" spans="1:8" ht="47.25" x14ac:dyDescent="0.2">
      <c r="A51" s="8" t="s">
        <v>44</v>
      </c>
      <c r="B51" s="14" t="s">
        <v>45</v>
      </c>
      <c r="C51" s="49">
        <v>3000</v>
      </c>
      <c r="D51" s="49">
        <f t="shared" si="5"/>
        <v>1500</v>
      </c>
      <c r="E51" s="49">
        <v>4500</v>
      </c>
      <c r="F51" s="49">
        <f>SUM(F52:F53)</f>
        <v>4239.8</v>
      </c>
      <c r="G51" s="21">
        <f t="shared" si="3"/>
        <v>0.94217777777777778</v>
      </c>
      <c r="H51" s="9">
        <f t="shared" si="4"/>
        <v>9.9140669404590345E-3</v>
      </c>
    </row>
    <row r="52" spans="1:8" ht="15.75" x14ac:dyDescent="0.2">
      <c r="A52" s="4"/>
      <c r="B52" s="15" t="s">
        <v>90</v>
      </c>
      <c r="C52" s="19"/>
      <c r="D52" s="19">
        <f t="shared" si="5"/>
        <v>0</v>
      </c>
      <c r="E52" s="19"/>
      <c r="F52" s="19">
        <v>1739.8</v>
      </c>
      <c r="G52" s="20"/>
      <c r="H52" s="6">
        <f t="shared" si="4"/>
        <v>4.0682328560334513E-3</v>
      </c>
    </row>
    <row r="53" spans="1:8" ht="15.75" x14ac:dyDescent="0.2">
      <c r="A53" s="4"/>
      <c r="B53" s="15" t="s">
        <v>100</v>
      </c>
      <c r="C53" s="19"/>
      <c r="D53" s="19">
        <f t="shared" si="5"/>
        <v>0</v>
      </c>
      <c r="E53" s="19"/>
      <c r="F53" s="19">
        <v>2500</v>
      </c>
      <c r="G53" s="20"/>
      <c r="H53" s="6">
        <f t="shared" si="4"/>
        <v>5.8458340844255831E-3</v>
      </c>
    </row>
    <row r="54" spans="1:8" ht="15.75" x14ac:dyDescent="0.2">
      <c r="A54" s="24" t="s">
        <v>14</v>
      </c>
      <c r="B54" s="25" t="s">
        <v>46</v>
      </c>
      <c r="C54" s="26">
        <v>38000</v>
      </c>
      <c r="D54" s="26">
        <f t="shared" si="5"/>
        <v>-15000</v>
      </c>
      <c r="E54" s="26">
        <v>23000</v>
      </c>
      <c r="F54" s="26">
        <f>F55+F58</f>
        <v>22202</v>
      </c>
      <c r="G54" s="54">
        <f t="shared" si="3"/>
        <v>0.96530434782608698</v>
      </c>
      <c r="H54" s="27">
        <f t="shared" si="4"/>
        <v>5.1915683336966716E-2</v>
      </c>
    </row>
    <row r="55" spans="1:8" ht="15.75" x14ac:dyDescent="0.2">
      <c r="A55" s="29" t="s">
        <v>69</v>
      </c>
      <c r="B55" s="11" t="s">
        <v>47</v>
      </c>
      <c r="C55" s="17">
        <f>SUM(C56:C57)</f>
        <v>9000</v>
      </c>
      <c r="D55" s="17">
        <f t="shared" si="5"/>
        <v>500</v>
      </c>
      <c r="E55" s="17">
        <f>SUM(E56:E57)</f>
        <v>9500</v>
      </c>
      <c r="F55" s="17">
        <f>SUM(F56:F57)</f>
        <v>7825</v>
      </c>
      <c r="G55" s="18">
        <f t="shared" si="3"/>
        <v>0.8236842105263158</v>
      </c>
      <c r="H55" s="10">
        <f t="shared" si="4"/>
        <v>1.8297460684252073E-2</v>
      </c>
    </row>
    <row r="56" spans="1:8" ht="15.75" x14ac:dyDescent="0.2">
      <c r="A56" s="4" t="s">
        <v>8</v>
      </c>
      <c r="B56" s="5" t="s">
        <v>48</v>
      </c>
      <c r="C56" s="19">
        <v>3000</v>
      </c>
      <c r="D56" s="19">
        <f t="shared" si="5"/>
        <v>-3000</v>
      </c>
      <c r="E56" s="19">
        <v>0</v>
      </c>
      <c r="F56" s="19"/>
      <c r="G56" s="20"/>
      <c r="H56" s="6">
        <f t="shared" si="4"/>
        <v>0</v>
      </c>
    </row>
    <row r="57" spans="1:8" ht="15.75" x14ac:dyDescent="0.2">
      <c r="A57" s="4" t="s">
        <v>10</v>
      </c>
      <c r="B57" s="5" t="s">
        <v>49</v>
      </c>
      <c r="C57" s="19">
        <v>6000</v>
      </c>
      <c r="D57" s="19">
        <f t="shared" si="5"/>
        <v>3500</v>
      </c>
      <c r="E57" s="19">
        <v>9500</v>
      </c>
      <c r="F57" s="19">
        <v>7825</v>
      </c>
      <c r="G57" s="20"/>
      <c r="H57" s="6">
        <f t="shared" si="4"/>
        <v>1.8297460684252073E-2</v>
      </c>
    </row>
    <row r="58" spans="1:8" ht="15.75" x14ac:dyDescent="0.2">
      <c r="A58" s="29" t="s">
        <v>70</v>
      </c>
      <c r="B58" s="11" t="s">
        <v>50</v>
      </c>
      <c r="C58" s="17">
        <f>SUM(C59:C62)</f>
        <v>29000</v>
      </c>
      <c r="D58" s="17">
        <f t="shared" si="5"/>
        <v>-15500</v>
      </c>
      <c r="E58" s="17">
        <f>SUM(E59:E62)</f>
        <v>13500</v>
      </c>
      <c r="F58" s="17">
        <f>SUM(F59:F62)</f>
        <v>14377</v>
      </c>
      <c r="G58" s="18">
        <f t="shared" si="3"/>
        <v>1.0649629629629629</v>
      </c>
      <c r="H58" s="10">
        <f t="shared" si="4"/>
        <v>3.3618222652714642E-2</v>
      </c>
    </row>
    <row r="59" spans="1:8" ht="15.75" x14ac:dyDescent="0.2">
      <c r="A59" s="4" t="s">
        <v>31</v>
      </c>
      <c r="B59" s="5" t="s">
        <v>51</v>
      </c>
      <c r="C59" s="19">
        <v>15000</v>
      </c>
      <c r="D59" s="19">
        <f t="shared" si="5"/>
        <v>-15000</v>
      </c>
      <c r="E59" s="19">
        <v>0</v>
      </c>
      <c r="F59" s="19"/>
      <c r="G59" s="20"/>
      <c r="H59" s="6">
        <f t="shared" si="4"/>
        <v>0</v>
      </c>
    </row>
    <row r="60" spans="1:8" ht="15.75" x14ac:dyDescent="0.2">
      <c r="A60" s="4" t="s">
        <v>33</v>
      </c>
      <c r="B60" s="5" t="s">
        <v>52</v>
      </c>
      <c r="C60" s="19">
        <v>3000</v>
      </c>
      <c r="D60" s="19">
        <f t="shared" si="5"/>
        <v>-500</v>
      </c>
      <c r="E60" s="19">
        <v>2500</v>
      </c>
      <c r="F60" s="19">
        <v>2450</v>
      </c>
      <c r="G60" s="20">
        <f t="shared" si="3"/>
        <v>0.98</v>
      </c>
      <c r="H60" s="6">
        <f t="shared" si="4"/>
        <v>5.7289174027370712E-3</v>
      </c>
    </row>
    <row r="61" spans="1:8" ht="15.75" x14ac:dyDescent="0.2">
      <c r="A61" s="4" t="s">
        <v>42</v>
      </c>
      <c r="B61" s="5" t="s">
        <v>53</v>
      </c>
      <c r="C61" s="19">
        <v>10000</v>
      </c>
      <c r="D61" s="19">
        <f t="shared" si="5"/>
        <v>1000</v>
      </c>
      <c r="E61" s="19">
        <v>11000</v>
      </c>
      <c r="F61" s="19">
        <v>11927</v>
      </c>
      <c r="G61" s="20">
        <f t="shared" si="3"/>
        <v>1.0842727272727273</v>
      </c>
      <c r="H61" s="6">
        <f t="shared" si="4"/>
        <v>2.7889305249977573E-2</v>
      </c>
    </row>
    <row r="62" spans="1:8" ht="15.75" x14ac:dyDescent="0.2">
      <c r="A62" s="4" t="s">
        <v>44</v>
      </c>
      <c r="B62" s="5" t="s">
        <v>54</v>
      </c>
      <c r="C62" s="19">
        <v>1000</v>
      </c>
      <c r="D62" s="19">
        <f t="shared" si="5"/>
        <v>-1000</v>
      </c>
      <c r="E62" s="19">
        <v>0</v>
      </c>
      <c r="F62" s="19">
        <v>0</v>
      </c>
      <c r="G62" s="20"/>
      <c r="H62" s="6">
        <f t="shared" si="4"/>
        <v>0</v>
      </c>
    </row>
    <row r="63" spans="1:8" ht="15.75" x14ac:dyDescent="0.2">
      <c r="A63" s="24" t="s">
        <v>20</v>
      </c>
      <c r="B63" s="25" t="s">
        <v>55</v>
      </c>
      <c r="C63" s="26">
        <f>C64</f>
        <v>10000</v>
      </c>
      <c r="D63" s="26">
        <f t="shared" si="5"/>
        <v>-10000</v>
      </c>
      <c r="E63" s="26">
        <f>E64</f>
        <v>0</v>
      </c>
      <c r="F63" s="26">
        <v>0</v>
      </c>
      <c r="G63" s="54"/>
      <c r="H63" s="27">
        <f t="shared" si="4"/>
        <v>0</v>
      </c>
    </row>
    <row r="64" spans="1:8" ht="15.75" x14ac:dyDescent="0.2">
      <c r="A64" s="29" t="s">
        <v>69</v>
      </c>
      <c r="B64" s="11" t="s">
        <v>56</v>
      </c>
      <c r="C64" s="17">
        <v>10000</v>
      </c>
      <c r="D64" s="17">
        <f t="shared" si="5"/>
        <v>-10000</v>
      </c>
      <c r="E64" s="17">
        <v>0</v>
      </c>
      <c r="F64" s="17">
        <v>0</v>
      </c>
      <c r="G64" s="18"/>
      <c r="H64" s="10">
        <f t="shared" si="4"/>
        <v>0</v>
      </c>
    </row>
    <row r="65" spans="1:12" ht="15.75" x14ac:dyDescent="0.2">
      <c r="A65" s="24" t="s">
        <v>23</v>
      </c>
      <c r="B65" s="25" t="s">
        <v>57</v>
      </c>
      <c r="C65" s="26">
        <f>C66</f>
        <v>3000</v>
      </c>
      <c r="D65" s="26">
        <f t="shared" si="5"/>
        <v>-3000</v>
      </c>
      <c r="E65" s="26">
        <f>E66</f>
        <v>0</v>
      </c>
      <c r="F65" s="26">
        <v>0</v>
      </c>
      <c r="G65" s="54"/>
      <c r="H65" s="27">
        <f t="shared" si="4"/>
        <v>0</v>
      </c>
    </row>
    <row r="66" spans="1:12" ht="15.75" x14ac:dyDescent="0.2">
      <c r="A66" s="29" t="s">
        <v>69</v>
      </c>
      <c r="B66" s="11" t="s">
        <v>58</v>
      </c>
      <c r="C66" s="17">
        <v>3000</v>
      </c>
      <c r="D66" s="17">
        <f t="shared" si="5"/>
        <v>-3000</v>
      </c>
      <c r="E66" s="17">
        <v>0</v>
      </c>
      <c r="F66" s="17">
        <v>0</v>
      </c>
      <c r="G66" s="18"/>
      <c r="H66" s="10">
        <f t="shared" si="4"/>
        <v>0</v>
      </c>
    </row>
    <row r="67" spans="1:12" ht="15.75" x14ac:dyDescent="0.2">
      <c r="A67" s="24" t="s">
        <v>25</v>
      </c>
      <c r="B67" s="25" t="s">
        <v>59</v>
      </c>
      <c r="C67" s="26">
        <f>SUM(C68:C71)</f>
        <v>14000</v>
      </c>
      <c r="D67" s="26">
        <f t="shared" si="5"/>
        <v>-8000</v>
      </c>
      <c r="E67" s="26">
        <f>SUM(E68:E71)</f>
        <v>6000</v>
      </c>
      <c r="F67" s="26">
        <f>SUM(F68:F71)</f>
        <v>5766.5</v>
      </c>
      <c r="G67" s="54">
        <f t="shared" si="3"/>
        <v>0.96108333333333329</v>
      </c>
      <c r="H67" s="27">
        <f t="shared" si="4"/>
        <v>1.348400089913605E-2</v>
      </c>
    </row>
    <row r="68" spans="1:12" ht="15.75" x14ac:dyDescent="0.2">
      <c r="A68" s="29" t="s">
        <v>69</v>
      </c>
      <c r="B68" s="11" t="s">
        <v>60</v>
      </c>
      <c r="C68" s="17">
        <v>0</v>
      </c>
      <c r="D68" s="17">
        <f t="shared" si="5"/>
        <v>6000</v>
      </c>
      <c r="E68" s="17">
        <v>6000</v>
      </c>
      <c r="F68" s="17">
        <v>5766.5</v>
      </c>
      <c r="G68" s="18">
        <f t="shared" si="3"/>
        <v>0.96108333333333329</v>
      </c>
      <c r="H68" s="10">
        <f t="shared" si="4"/>
        <v>1.348400089913605E-2</v>
      </c>
    </row>
    <row r="69" spans="1:12" ht="15.75" x14ac:dyDescent="0.2">
      <c r="A69" s="29" t="s">
        <v>70</v>
      </c>
      <c r="B69" s="11" t="s">
        <v>61</v>
      </c>
      <c r="C69" s="17">
        <v>3000</v>
      </c>
      <c r="D69" s="17">
        <f t="shared" si="5"/>
        <v>-3000</v>
      </c>
      <c r="E69" s="17">
        <v>0</v>
      </c>
      <c r="F69" s="17"/>
      <c r="G69" s="18"/>
      <c r="H69" s="10">
        <f t="shared" si="4"/>
        <v>0</v>
      </c>
    </row>
    <row r="70" spans="1:12" ht="15.75" x14ac:dyDescent="0.2">
      <c r="A70" s="29" t="s">
        <v>71</v>
      </c>
      <c r="B70" s="11" t="s">
        <v>62</v>
      </c>
      <c r="C70" s="17">
        <v>4000</v>
      </c>
      <c r="D70" s="17">
        <f t="shared" si="5"/>
        <v>-4000</v>
      </c>
      <c r="E70" s="17">
        <v>0</v>
      </c>
      <c r="F70" s="17"/>
      <c r="G70" s="18"/>
      <c r="H70" s="10">
        <f t="shared" si="4"/>
        <v>0</v>
      </c>
    </row>
    <row r="71" spans="1:12" ht="15.75" x14ac:dyDescent="0.2">
      <c r="A71" s="29" t="s">
        <v>72</v>
      </c>
      <c r="B71" s="11" t="s">
        <v>63</v>
      </c>
      <c r="C71" s="17">
        <v>7000</v>
      </c>
      <c r="D71" s="17">
        <f t="shared" si="5"/>
        <v>-7000</v>
      </c>
      <c r="E71" s="17">
        <v>0</v>
      </c>
      <c r="F71" s="17"/>
      <c r="G71" s="18"/>
      <c r="H71" s="10">
        <f t="shared" si="4"/>
        <v>0</v>
      </c>
    </row>
    <row r="72" spans="1:12" ht="31.5" x14ac:dyDescent="0.2">
      <c r="A72" s="24" t="s">
        <v>64</v>
      </c>
      <c r="B72" s="25" t="s">
        <v>65</v>
      </c>
      <c r="C72" s="26">
        <v>66000</v>
      </c>
      <c r="D72" s="26">
        <f t="shared" si="5"/>
        <v>-3000</v>
      </c>
      <c r="E72" s="26">
        <v>63000</v>
      </c>
      <c r="F72" s="26">
        <v>62636.23</v>
      </c>
      <c r="G72" s="54">
        <f t="shared" si="3"/>
        <v>0.99422587301587306</v>
      </c>
      <c r="H72" s="27">
        <f t="shared" si="4"/>
        <v>0.1464644033015681</v>
      </c>
    </row>
    <row r="73" spans="1:12" ht="15.75" x14ac:dyDescent="0.25">
      <c r="A73" s="43"/>
      <c r="B73" s="44" t="s">
        <v>68</v>
      </c>
      <c r="C73" s="45">
        <v>526000</v>
      </c>
      <c r="D73" s="45">
        <f t="shared" si="5"/>
        <v>-57921</v>
      </c>
      <c r="E73" s="45">
        <v>468079</v>
      </c>
      <c r="F73" s="45">
        <f>F72+F67+F65+F63+F54+F36+F18</f>
        <v>427654.97</v>
      </c>
      <c r="G73" s="46">
        <f t="shared" si="3"/>
        <v>0.91363844564699548</v>
      </c>
      <c r="H73" s="47">
        <f t="shared" si="4"/>
        <v>1</v>
      </c>
    </row>
    <row r="74" spans="1:12" ht="15.75" x14ac:dyDescent="0.25">
      <c r="A74" s="30"/>
      <c r="B74" s="31" t="s">
        <v>102</v>
      </c>
      <c r="C74" s="32">
        <f>C16-C73</f>
        <v>0</v>
      </c>
      <c r="D74" s="32">
        <f t="shared" ref="D74:F74" si="6">D16-D73</f>
        <v>0</v>
      </c>
      <c r="E74" s="32">
        <f t="shared" si="6"/>
        <v>0</v>
      </c>
      <c r="F74" s="32">
        <f t="shared" si="6"/>
        <v>-33507.589999999967</v>
      </c>
      <c r="G74" s="33"/>
      <c r="H74" s="34"/>
    </row>
    <row r="75" spans="1:12" ht="15.75" x14ac:dyDescent="0.2">
      <c r="A75" s="35" t="s">
        <v>66</v>
      </c>
      <c r="B75" s="36" t="s">
        <v>67</v>
      </c>
      <c r="C75" s="50">
        <v>-38079</v>
      </c>
      <c r="D75" s="50">
        <f t="shared" si="5"/>
        <v>0</v>
      </c>
      <c r="E75" s="50">
        <v>-38079</v>
      </c>
      <c r="F75" s="50">
        <v>-38079</v>
      </c>
      <c r="G75" s="37"/>
      <c r="H75" s="38"/>
      <c r="L75" s="2"/>
    </row>
    <row r="76" spans="1:12" ht="15.75" x14ac:dyDescent="0.2">
      <c r="A76" s="39"/>
      <c r="B76" s="40" t="s">
        <v>101</v>
      </c>
      <c r="C76" s="41">
        <f>C74+C75</f>
        <v>-38079</v>
      </c>
      <c r="D76" s="41">
        <f t="shared" ref="D76:F76" si="7">D74+D75</f>
        <v>0</v>
      </c>
      <c r="E76" s="41">
        <f t="shared" si="7"/>
        <v>-38079</v>
      </c>
      <c r="F76" s="41">
        <f t="shared" si="7"/>
        <v>-71586.589999999967</v>
      </c>
      <c r="G76" s="42"/>
      <c r="H76" s="42"/>
    </row>
  </sheetData>
  <mergeCells count="1">
    <mergeCell ref="A1:H1"/>
  </mergeCells>
  <pageMargins left="0.7" right="0.7" top="0.75" bottom="0.75" header="0.3" footer="0.3"/>
  <pageSetup paperSize="9" scale="75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workbookViewId="0">
      <selection sqref="A1:B1048576"/>
    </sheetView>
  </sheetViews>
  <sheetFormatPr defaultRowHeight="12.75" x14ac:dyDescent="0.2"/>
  <sheetData/>
  <printOptions horizontalCentered="1"/>
  <pageMargins left="0" right="0" top="0" bottom="0" header="0" footer="0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1</vt:lpstr>
      <vt:lpstr>Grafikoni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TZ</dc:creator>
  <cp:lastModifiedBy>TZ</cp:lastModifiedBy>
  <cp:lastPrinted>2018-03-20T06:35:53Z</cp:lastPrinted>
  <dcterms:created xsi:type="dcterms:W3CDTF">2018-03-19T14:57:35Z</dcterms:created>
  <dcterms:modified xsi:type="dcterms:W3CDTF">2018-03-20T07:48:13Z</dcterms:modified>
</cp:coreProperties>
</file>